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dcostarica.sharepoint.com/sites/icd-infoestadistica/Documentos compartidos/Boletines Estadísticos/AÑO 2024/Mayo 2024 B/"/>
    </mc:Choice>
  </mc:AlternateContent>
  <xr:revisionPtr revIDLastSave="70" documentId="14_{AEE3FA45-F99F-4477-B6EC-118E1C6F86FE}" xr6:coauthVersionLast="47" xr6:coauthVersionMax="47" xr10:uidLastSave="{F3885A7F-FA6C-49FA-9F92-136D4FE7CD15}"/>
  <bookViews>
    <workbookView xWindow="-108" yWindow="-108" windowWidth="23256" windowHeight="12456" xr2:uid="{69E7AD54-4ED2-48C8-AF1A-C3AA0469D4FC}"/>
  </bookViews>
  <sheets>
    <sheet name="ONG_Sexo" sheetId="1" r:id="rId1"/>
    <sheet name="ONG_Edad" sheetId="2" r:id="rId2"/>
    <sheet name="ONG_sustancia" sheetId="3" r:id="rId3"/>
    <sheet name="Decomisos_Mes" sheetId="4" r:id="rId4"/>
    <sheet name="Decomisos_por_provincia" sheetId="5" r:id="rId5"/>
    <sheet name="Decomisos_acumulado" sheetId="6" r:id="rId6"/>
    <sheet name="Decomisos_Marihuana" sheetId="7" r:id="rId7"/>
    <sheet name="Decomisos_Cocaína" sheetId="8" r:id="rId8"/>
    <sheet name="Decomisos_Crack" sheetId="9" r:id="rId9"/>
    <sheet name="Decomisos_serie" sheetId="10" r:id="rId10"/>
    <sheet name="detenidos_nacionalidad" sheetId="11" r:id="rId11"/>
    <sheet name="detenidos_sexo" sheetId="12" r:id="rId12"/>
    <sheet name="detenidos_comparativ" sheetId="13" r:id="rId13"/>
    <sheet name="organizaciones_desarticuladas" sheetId="14" r:id="rId14"/>
    <sheet name="INCIDENTES_911_" sheetId="15" r:id="rId15"/>
    <sheet name="COMPARATIVO_911" sheetId="16" r:id="rId16"/>
    <sheet name="incidentes_911_según_provincia" sheetId="17" r:id="rId17"/>
    <sheet name="armas_de_fuego_mensual_" sheetId="18" r:id="rId18"/>
    <sheet name="armas_de_fuego_serie_anual" sheetId="19" r:id="rId19"/>
    <sheet name="comparativo_armas" sheetId="20" r:id="rId20"/>
    <sheet name="Bienes_decomisados" sheetId="21" r:id="rId21"/>
    <sheet name="Bienesdecomisadoscomparativo" sheetId="22" r:id="rId22"/>
    <sheet name="Dineros_decomisados" sheetId="23" r:id="rId23"/>
    <sheet name="Dineros_decomisados_comparativo" sheetId="24" r:id="rId24"/>
    <sheet name="bienes_comisados" sheetId="25" r:id="rId25"/>
    <sheet name="Bienes_comisados_comparativo" sheetId="26" r:id="rId26"/>
    <sheet name="Dineros_comisados_" sheetId="27" r:id="rId27"/>
    <sheet name="Dineros_comisados_comparativo" sheetId="28" r:id="rId28"/>
    <sheet name="ROS_Mes" sheetId="29" r:id="rId29"/>
    <sheet name="ROS_comparativo" sheetId="30" r:id="rId30"/>
    <sheet name="ROS_Provincias" sheetId="31" r:id="rId31"/>
    <sheet name="Nuevas_Sustancias_Psicoactivas" sheetId="32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0" l="1"/>
  <c r="G41" i="10"/>
  <c r="K21" i="5"/>
  <c r="J21" i="5"/>
  <c r="I21" i="5"/>
  <c r="H21" i="5"/>
  <c r="G21" i="5"/>
  <c r="F21" i="5"/>
  <c r="E21" i="5"/>
  <c r="D21" i="5"/>
  <c r="C21" i="5"/>
  <c r="D30" i="31"/>
  <c r="K26" i="30"/>
  <c r="J26" i="30"/>
  <c r="I26" i="30"/>
  <c r="H26" i="30"/>
  <c r="G26" i="30"/>
  <c r="F26" i="30"/>
  <c r="E26" i="30"/>
  <c r="D26" i="30"/>
  <c r="C26" i="30"/>
  <c r="B26" i="30"/>
  <c r="E18" i="27"/>
  <c r="D7" i="28" s="1"/>
  <c r="D18" i="27"/>
  <c r="D6" i="28" s="1"/>
  <c r="E6" i="28" s="1"/>
  <c r="C18" i="27"/>
  <c r="D5" i="28" s="1"/>
  <c r="E5" i="28" s="1"/>
  <c r="E15" i="26"/>
  <c r="E13" i="26"/>
  <c r="E12" i="26"/>
  <c r="E11" i="26"/>
  <c r="E9" i="26"/>
  <c r="E8" i="26"/>
  <c r="E7" i="26"/>
  <c r="E6" i="26"/>
  <c r="E5" i="26"/>
  <c r="M19" i="25"/>
  <c r="L19" i="25"/>
  <c r="K19" i="25"/>
  <c r="J19" i="25"/>
  <c r="I19" i="25"/>
  <c r="H19" i="25"/>
  <c r="G19" i="25"/>
  <c r="F19" i="25"/>
  <c r="E19" i="25"/>
  <c r="D19" i="25"/>
  <c r="C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E17" i="23"/>
  <c r="D7" i="24" s="1"/>
  <c r="E7" i="24" s="1"/>
  <c r="D17" i="23"/>
  <c r="D6" i="24" s="1"/>
  <c r="E6" i="24" s="1"/>
  <c r="C17" i="23"/>
  <c r="D5" i="24" s="1"/>
  <c r="E5" i="24" s="1"/>
  <c r="E14" i="22"/>
  <c r="E10" i="22"/>
  <c r="E8" i="22"/>
  <c r="E7" i="22"/>
  <c r="M19" i="21"/>
  <c r="L19" i="21"/>
  <c r="K19" i="21"/>
  <c r="J19" i="21"/>
  <c r="I19" i="21"/>
  <c r="H19" i="21"/>
  <c r="G19" i="21"/>
  <c r="F19" i="21"/>
  <c r="E19" i="21"/>
  <c r="D19" i="21"/>
  <c r="C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C20" i="20"/>
  <c r="D25" i="19"/>
  <c r="E25" i="19" s="1"/>
  <c r="E24" i="19"/>
  <c r="D24" i="19"/>
  <c r="E23" i="19"/>
  <c r="D23" i="19"/>
  <c r="E22" i="19"/>
  <c r="D22" i="19"/>
  <c r="D21" i="19"/>
  <c r="E21" i="19" s="1"/>
  <c r="E20" i="19"/>
  <c r="D20" i="19"/>
  <c r="E19" i="19"/>
  <c r="D19" i="19"/>
  <c r="E18" i="19"/>
  <c r="D18" i="19"/>
  <c r="D17" i="19"/>
  <c r="E17" i="19" s="1"/>
  <c r="E16" i="19"/>
  <c r="D16" i="19"/>
  <c r="E15" i="19"/>
  <c r="D15" i="19"/>
  <c r="E14" i="19"/>
  <c r="D14" i="19"/>
  <c r="D13" i="19"/>
  <c r="E13" i="19" s="1"/>
  <c r="E12" i="19"/>
  <c r="D12" i="19"/>
  <c r="E11" i="19"/>
  <c r="D11" i="19"/>
  <c r="E10" i="19"/>
  <c r="D10" i="19"/>
  <c r="D9" i="19"/>
  <c r="E9" i="19" s="1"/>
  <c r="C21" i="18"/>
  <c r="C26" i="19" s="1"/>
  <c r="D13" i="18"/>
  <c r="E13" i="18" s="1"/>
  <c r="E12" i="18"/>
  <c r="D12" i="18"/>
  <c r="E11" i="18"/>
  <c r="D11" i="18"/>
  <c r="D10" i="18"/>
  <c r="E10" i="18" s="1"/>
  <c r="D17" i="16"/>
  <c r="C8" i="16"/>
  <c r="C17" i="16" s="1"/>
  <c r="D12" i="15"/>
  <c r="D11" i="15"/>
  <c r="D10" i="15"/>
  <c r="D9" i="15"/>
  <c r="D18" i="14"/>
  <c r="D17" i="14"/>
  <c r="C17" i="14"/>
  <c r="D16" i="14"/>
  <c r="C16" i="14"/>
  <c r="C18" i="14" s="1"/>
  <c r="D15" i="14"/>
  <c r="C15" i="14"/>
  <c r="D12" i="14"/>
  <c r="C11" i="14"/>
  <c r="U10" i="14"/>
  <c r="C10" i="14"/>
  <c r="C12" i="14" s="1"/>
  <c r="E12" i="14" s="1"/>
  <c r="U9" i="14"/>
  <c r="C9" i="14"/>
  <c r="U8" i="14"/>
  <c r="U5" i="14"/>
  <c r="U4" i="14"/>
  <c r="U3" i="14"/>
  <c r="C19" i="13"/>
  <c r="G19" i="12"/>
  <c r="F19" i="12"/>
  <c r="D19" i="12"/>
  <c r="C19" i="12"/>
  <c r="K11" i="12"/>
  <c r="D11" i="13" s="1"/>
  <c r="J11" i="12"/>
  <c r="I11" i="12"/>
  <c r="H11" i="12"/>
  <c r="E11" i="12"/>
  <c r="J10" i="12"/>
  <c r="I10" i="12"/>
  <c r="H10" i="12"/>
  <c r="K10" i="12" s="1"/>
  <c r="D10" i="13" s="1"/>
  <c r="D19" i="13" s="1"/>
  <c r="E19" i="13" s="1"/>
  <c r="E10" i="12"/>
  <c r="J9" i="12"/>
  <c r="I9" i="12"/>
  <c r="H9" i="12"/>
  <c r="E9" i="12"/>
  <c r="K9" i="12" s="1"/>
  <c r="J8" i="12"/>
  <c r="J19" i="12" s="1"/>
  <c r="I8" i="12"/>
  <c r="H8" i="12"/>
  <c r="H19" i="12" s="1"/>
  <c r="E8" i="12"/>
  <c r="K8" i="12" s="1"/>
  <c r="J7" i="12"/>
  <c r="I7" i="12"/>
  <c r="I19" i="12" s="1"/>
  <c r="H7" i="12"/>
  <c r="E7" i="12"/>
  <c r="K7" i="12" s="1"/>
  <c r="G19" i="11"/>
  <c r="F19" i="11"/>
  <c r="D19" i="11"/>
  <c r="C19" i="11"/>
  <c r="J11" i="11"/>
  <c r="I11" i="11"/>
  <c r="H11" i="11"/>
  <c r="E11" i="11"/>
  <c r="J10" i="11"/>
  <c r="I10" i="11"/>
  <c r="H10" i="11"/>
  <c r="E10" i="11"/>
  <c r="J9" i="11"/>
  <c r="I9" i="11"/>
  <c r="H9" i="11"/>
  <c r="E9" i="11"/>
  <c r="J8" i="11"/>
  <c r="I8" i="11"/>
  <c r="H8" i="11"/>
  <c r="E8" i="11"/>
  <c r="J7" i="11"/>
  <c r="J19" i="11" s="1"/>
  <c r="I7" i="11"/>
  <c r="H7" i="11"/>
  <c r="E7" i="11"/>
  <c r="C54" i="9"/>
  <c r="D54" i="9" s="1"/>
  <c r="C54" i="8"/>
  <c r="D54" i="8" s="1"/>
  <c r="J44" i="6"/>
  <c r="D44" i="6"/>
  <c r="K28" i="6"/>
  <c r="K44" i="6" s="1"/>
  <c r="J28" i="6"/>
  <c r="J41" i="10" s="1"/>
  <c r="I28" i="6"/>
  <c r="I44" i="6" s="1"/>
  <c r="H28" i="6"/>
  <c r="G28" i="6"/>
  <c r="G44" i="6" s="1"/>
  <c r="F28" i="6"/>
  <c r="F44" i="6" s="1"/>
  <c r="E28" i="6"/>
  <c r="E44" i="6" s="1"/>
  <c r="D28" i="6"/>
  <c r="D41" i="10" s="1"/>
  <c r="C28" i="6"/>
  <c r="C41" i="10" s="1"/>
  <c r="K23" i="6"/>
  <c r="J23" i="6"/>
  <c r="I23" i="6"/>
  <c r="H23" i="6"/>
  <c r="G23" i="6"/>
  <c r="F23" i="6"/>
  <c r="E23" i="6"/>
  <c r="D23" i="6"/>
  <c r="C23" i="6"/>
  <c r="K18" i="6"/>
  <c r="J18" i="6"/>
  <c r="I18" i="6"/>
  <c r="H18" i="6"/>
  <c r="G18" i="6"/>
  <c r="F18" i="6"/>
  <c r="E18" i="6"/>
  <c r="D18" i="6"/>
  <c r="C18" i="6"/>
  <c r="K13" i="6"/>
  <c r="J13" i="6"/>
  <c r="I13" i="6"/>
  <c r="H13" i="6"/>
  <c r="G13" i="6"/>
  <c r="F13" i="6"/>
  <c r="E13" i="6"/>
  <c r="D13" i="6"/>
  <c r="C13" i="6"/>
  <c r="K8" i="6"/>
  <c r="J8" i="6"/>
  <c r="I8" i="6"/>
  <c r="H8" i="6"/>
  <c r="G8" i="6"/>
  <c r="F8" i="6"/>
  <c r="E8" i="6"/>
  <c r="D8" i="6"/>
  <c r="C8" i="6"/>
  <c r="F21" i="3"/>
  <c r="E21" i="3"/>
  <c r="D21" i="3"/>
  <c r="C21" i="3"/>
  <c r="G12" i="3"/>
  <c r="H12" i="3" s="1"/>
  <c r="G11" i="3"/>
  <c r="H11" i="3" s="1"/>
  <c r="H10" i="3"/>
  <c r="H9" i="3"/>
  <c r="H21" i="3" s="1"/>
  <c r="H8" i="3"/>
  <c r="N20" i="2"/>
  <c r="M20" i="2"/>
  <c r="L20" i="2"/>
  <c r="K20" i="2"/>
  <c r="J20" i="2"/>
  <c r="I20" i="2"/>
  <c r="H20" i="2"/>
  <c r="G20" i="2"/>
  <c r="F20" i="2"/>
  <c r="E20" i="2"/>
  <c r="D20" i="2"/>
  <c r="C20" i="2"/>
  <c r="O18" i="2"/>
  <c r="O17" i="2"/>
  <c r="O16" i="2"/>
  <c r="O15" i="2"/>
  <c r="O14" i="2"/>
  <c r="O13" i="2"/>
  <c r="O12" i="2"/>
  <c r="O11" i="2"/>
  <c r="O10" i="2"/>
  <c r="O9" i="2"/>
  <c r="O20" i="2" s="1"/>
  <c r="O8" i="2"/>
  <c r="D21" i="1"/>
  <c r="C21" i="1"/>
  <c r="E12" i="1"/>
  <c r="E11" i="1"/>
  <c r="E10" i="1"/>
  <c r="E9" i="1"/>
  <c r="E21" i="1" s="1"/>
  <c r="E8" i="1"/>
  <c r="K8" i="11" l="1"/>
  <c r="H19" i="11"/>
  <c r="K10" i="11"/>
  <c r="N19" i="25"/>
  <c r="E17" i="16"/>
  <c r="I19" i="11"/>
  <c r="E19" i="11"/>
  <c r="K9" i="11"/>
  <c r="K7" i="11"/>
  <c r="K19" i="11" s="1"/>
  <c r="K11" i="11"/>
  <c r="K19" i="12"/>
  <c r="E18" i="14"/>
  <c r="D26" i="19"/>
  <c r="E26" i="19" s="1"/>
  <c r="D20" i="20"/>
  <c r="E20" i="20" s="1"/>
  <c r="E41" i="10"/>
  <c r="C44" i="6"/>
  <c r="F41" i="10"/>
  <c r="G21" i="3"/>
  <c r="E19" i="12"/>
  <c r="I41" i="10"/>
</calcChain>
</file>

<file path=xl/sharedStrings.xml><?xml version="1.0" encoding="utf-8"?>
<sst xmlns="http://schemas.openxmlformats.org/spreadsheetml/2006/main" count="1147" uniqueCount="308">
  <si>
    <t>Año 2024</t>
  </si>
  <si>
    <t>Sexo</t>
  </si>
  <si>
    <t>Total</t>
  </si>
  <si>
    <t>Mes</t>
  </si>
  <si>
    <t>Masculino</t>
  </si>
  <si>
    <t>Femenino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</si>
  <si>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</si>
  <si>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</si>
  <si>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</si>
  <si>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</si>
  <si>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</si>
  <si>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</si>
  <si>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</si>
  <si>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</si>
  <si>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</si>
  <si>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</si>
  <si>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</si>
  <si>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</si>
  <si>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>Fuente: PENSTAT. Instituto Costarricense sobre Drogas con información proporcionada por</t>
  </si>
  <si>
    <t>las ONG autorizadas por el IAFA</t>
  </si>
  <si>
    <t>Personas egresadas atendidas en ONG según grupo de edad</t>
  </si>
  <si>
    <t>Mayo</t>
  </si>
  <si>
    <t>Diciembre</t>
  </si>
  <si>
    <t>Menos de 18 años</t>
  </si>
  <si>
    <t>18-19 años</t>
  </si>
  <si>
    <t>20-24 años</t>
  </si>
  <si>
    <t>25-29 años</t>
  </si>
  <si>
    <t>30-34 años</t>
  </si>
  <si>
    <t>35-39 años</t>
  </si>
  <si>
    <t>40-44 años</t>
  </si>
  <si>
    <t>45-49 años</t>
  </si>
  <si>
    <t>50-54 años</t>
  </si>
  <si>
    <t>55-59 años</t>
  </si>
  <si>
    <t>60 años  y más</t>
  </si>
  <si>
    <t>Personas egresadas atendidas en ONG según tipo de sustancia principal por la que acude a tratamiento</t>
  </si>
  <si>
    <t>Tipo de sustancia</t>
  </si>
  <si>
    <t>Alcohol</t>
  </si>
  <si>
    <t>Crack</t>
  </si>
  <si>
    <t>Marihuana</t>
  </si>
  <si>
    <t>Cocaína</t>
  </si>
  <si>
    <r>
      <t>Otros</t>
    </r>
    <r>
      <rPr>
        <b/>
        <vertAlign val="superscript"/>
        <sz val="11"/>
        <color rgb="FFFFFFFF"/>
        <rFont val="Open Sans"/>
        <family val="2"/>
      </rPr>
      <t>1</t>
    </r>
  </si>
  <si>
    <r>
      <rPr>
        <vertAlign val="superscript"/>
        <sz val="11"/>
        <color rgb="FF000000"/>
        <rFont val="Open Sans"/>
        <family val="2"/>
      </rPr>
      <t>1</t>
    </r>
    <r>
      <rPr>
        <sz val="11"/>
        <color rgb="FF000000"/>
        <rFont val="Open Sans"/>
        <family val="2"/>
      </rPr>
      <t xml:space="preserve"> Incluye anfetaminas; medicamentos opiáceos, LSD, MDMA, además de mezclas tales como: Cocaína + alcohol</t>
    </r>
  </si>
  <si>
    <t>Costa Rica</t>
  </si>
  <si>
    <t xml:space="preserve">Cantidad decomisada según mes por tipo de droga </t>
  </si>
  <si>
    <t>Mayo 2024</t>
  </si>
  <si>
    <t>Tipo de droga</t>
  </si>
  <si>
    <t>cantidad</t>
  </si>
  <si>
    <t>Cocaína (kg)</t>
  </si>
  <si>
    <r>
      <t>Crack (piedras)</t>
    </r>
    <r>
      <rPr>
        <b/>
        <vertAlign val="superscript"/>
        <sz val="11"/>
        <color rgb="FF000000"/>
        <rFont val="Open Sans"/>
        <family val="2"/>
      </rPr>
      <t>1</t>
    </r>
  </si>
  <si>
    <t>Cannabis (plantas)</t>
  </si>
  <si>
    <t>Marihuana picadura (kg)</t>
  </si>
  <si>
    <r>
      <t>Hachís(kg)</t>
    </r>
    <r>
      <rPr>
        <b/>
        <vertAlign val="superscript"/>
        <sz val="11"/>
        <color rgb="FF000000"/>
        <rFont val="Open Sans"/>
        <family val="2"/>
      </rPr>
      <t>2</t>
    </r>
  </si>
  <si>
    <t>Heroína (kg)</t>
  </si>
  <si>
    <r>
      <t>ETA (dosis)</t>
    </r>
    <r>
      <rPr>
        <b/>
        <vertAlign val="superscript"/>
        <sz val="11"/>
        <color rgb="FF000000"/>
        <rFont val="Open Sans"/>
        <family val="2"/>
      </rPr>
      <t>3</t>
    </r>
  </si>
  <si>
    <r>
      <t>LSD (dosis)</t>
    </r>
    <r>
      <rPr>
        <b/>
        <vertAlign val="superscript"/>
        <sz val="11"/>
        <color rgb="FF000000"/>
        <rFont val="Open Sans"/>
        <family val="2"/>
      </rPr>
      <t>4</t>
    </r>
  </si>
  <si>
    <r>
      <t xml:space="preserve">Ketamina (eventos) </t>
    </r>
    <r>
      <rPr>
        <b/>
        <vertAlign val="superscript"/>
        <sz val="11"/>
        <color rgb="FF000000"/>
        <rFont val="Open Sans"/>
        <family val="2"/>
      </rPr>
      <t>5</t>
    </r>
  </si>
  <si>
    <t>Elaboración propia. Unidad de Información y Estadística Nacional sobre Drogas</t>
  </si>
  <si>
    <r>
      <rPr>
        <b/>
        <vertAlign val="superscript"/>
        <sz val="10"/>
        <color rgb="FF000000"/>
        <rFont val="Open Sans"/>
        <family val="2"/>
      </rPr>
      <t>1</t>
    </r>
    <r>
      <rPr>
        <b/>
        <sz val="10"/>
        <color rgb="FF000000"/>
        <rFont val="Open Sans"/>
        <family val="2"/>
      </rPr>
      <t xml:space="preserve"> una piedra de crack pesa aproximadamente 0,15 g</t>
    </r>
  </si>
  <si>
    <r>
      <rPr>
        <b/>
        <vertAlign val="superscript"/>
        <sz val="10"/>
        <color rgb="FF000000"/>
        <rFont val="Open Sans"/>
        <family val="2"/>
      </rPr>
      <t>2</t>
    </r>
    <r>
      <rPr>
        <b/>
        <sz val="10"/>
        <color rgb="FF000000"/>
        <rFont val="Open Sans"/>
        <family val="2"/>
      </rPr>
      <t xml:space="preserve"> Hachís:  Resina de Cannabis: que contiene de 2% a 10% de THC (Tetrahidrocannabinol)</t>
    </r>
  </si>
  <si>
    <r>
      <rPr>
        <b/>
        <vertAlign val="superscript"/>
        <sz val="10"/>
        <color rgb="FF000000"/>
        <rFont val="Open Sans"/>
        <family val="2"/>
      </rPr>
      <t>3</t>
    </r>
    <r>
      <rPr>
        <b/>
        <sz val="10"/>
        <color rgb="FF000000"/>
        <rFont val="Open Sans"/>
        <family val="2"/>
      </rPr>
      <t xml:space="preserve"> Cada dosis equivale a una tableta</t>
    </r>
  </si>
  <si>
    <r>
      <rPr>
        <b/>
        <vertAlign val="superscript"/>
        <sz val="10"/>
        <color rgb="FF000000"/>
        <rFont val="Open Sans"/>
        <family val="2"/>
      </rPr>
      <t>4</t>
    </r>
    <r>
      <rPr>
        <b/>
        <sz val="10"/>
        <color rgb="FF000000"/>
        <rFont val="Open Sans"/>
        <family val="2"/>
      </rPr>
      <t xml:space="preserve"> Equivale a una dosis de LSD</t>
    </r>
  </si>
  <si>
    <r>
      <rPr>
        <b/>
        <vertAlign val="superscript"/>
        <sz val="12"/>
        <color rgb="FF000000"/>
        <rFont val="Open Sans"/>
        <family val="2"/>
      </rPr>
      <t>5</t>
    </r>
    <r>
      <rPr>
        <b/>
        <sz val="12"/>
        <color rgb="FF000000"/>
        <rFont val="Open Sans"/>
        <family val="2"/>
      </rPr>
      <t xml:space="preserve"> Corresponde a eventos registrados por decomisos de Ketamina cuyas cantidades se encuentran en</t>
    </r>
  </si>
  <si>
    <t>proceso de estandarización</t>
  </si>
  <si>
    <t>ETA = Estimulantes tipo anfetamínico</t>
  </si>
  <si>
    <r>
      <t xml:space="preserve">Nota: </t>
    </r>
    <r>
      <rPr>
        <b/>
        <sz val="12"/>
        <color rgb="FF000000"/>
        <rFont val="Open Sans"/>
        <family val="2"/>
      </rPr>
      <t>Datos sujetos a variación por parte de las fuentes primarias</t>
    </r>
  </si>
  <si>
    <t>Cantidad de droga decomisada según provincia, zona marítima y sistema penitenciario</t>
  </si>
  <si>
    <t>Provincia</t>
  </si>
  <si>
    <t>Hachís****</t>
  </si>
  <si>
    <t>Heroína</t>
  </si>
  <si>
    <t>ETA</t>
  </si>
  <si>
    <t>LSD***</t>
  </si>
  <si>
    <t>Ketamina</t>
  </si>
  <si>
    <t>Kg</t>
  </si>
  <si>
    <t>piedras*</t>
  </si>
  <si>
    <t>plántulas</t>
  </si>
  <si>
    <t>picadura (Kg)</t>
  </si>
  <si>
    <t>(kg)</t>
  </si>
  <si>
    <t>dosis**</t>
  </si>
  <si>
    <t>dosis</t>
  </si>
  <si>
    <t>eventos</t>
  </si>
  <si>
    <t>ALAJUELA</t>
  </si>
  <si>
    <t>CARTAGO</t>
  </si>
  <si>
    <t>GUANACASTE</t>
  </si>
  <si>
    <t>HEREDIA</t>
  </si>
  <si>
    <t>LIMON</t>
  </si>
  <si>
    <t>PUNTARENAS</t>
  </si>
  <si>
    <t>SAN JOSE</t>
  </si>
  <si>
    <t>Costa Pacífica</t>
  </si>
  <si>
    <t>Costa Atlántica</t>
  </si>
  <si>
    <t>Sistema Penitenciario</t>
  </si>
  <si>
    <t>No indica</t>
  </si>
  <si>
    <t>* una piedra de crack pesa aproximadamente 0,15 g</t>
  </si>
  <si>
    <t>** Cada dosis equivale a una tableta</t>
  </si>
  <si>
    <t>***Equivale a una dosis de LSD</t>
  </si>
  <si>
    <t>****Hachís:  Resina de Cannabis: que contiene de 2% a 10% de THC (Tetrahidrocannabinol)</t>
  </si>
  <si>
    <t>Plantas</t>
  </si>
  <si>
    <t>LSD</t>
  </si>
  <si>
    <t>(Kg)</t>
  </si>
  <si>
    <t>de Cannabis</t>
  </si>
  <si>
    <t>dosis***</t>
  </si>
  <si>
    <t>(eventos)</t>
  </si>
  <si>
    <t>Primer Trimestre</t>
  </si>
  <si>
    <t>Segundo Trimestre</t>
  </si>
  <si>
    <t>Tercer Trimestre</t>
  </si>
  <si>
    <t xml:space="preserve">Julio </t>
  </si>
  <si>
    <t>Setiembre</t>
  </si>
  <si>
    <t>CuartoTrimestre</t>
  </si>
  <si>
    <t>TOTAL</t>
  </si>
  <si>
    <t>Cantidad de eventos registrados por decomisos de Ketamina cuyas cantidades se encuentran en proceso de estandarización</t>
  </si>
  <si>
    <t>COMPARATIVO MENSUAL</t>
  </si>
  <si>
    <t>% Variación</t>
  </si>
  <si>
    <t>Marihuana (kg)</t>
  </si>
  <si>
    <t>I-2014</t>
  </si>
  <si>
    <t>I-2015</t>
  </si>
  <si>
    <t>% variacion</t>
  </si>
  <si>
    <t>Crack (kg)</t>
  </si>
  <si>
    <t>Cantidad de droga decomisada según año por tipo de droga</t>
  </si>
  <si>
    <t>1990-2024</t>
  </si>
  <si>
    <t>Año</t>
  </si>
  <si>
    <t xml:space="preserve"> </t>
  </si>
  <si>
    <t>2024*****</t>
  </si>
  <si>
    <t>Nota: En el año 2010 se decomisaron 17,05 kg de pseudoefedrina</t>
  </si>
  <si>
    <t>PCD</t>
  </si>
  <si>
    <t>OIJ</t>
  </si>
  <si>
    <t>total</t>
  </si>
  <si>
    <t>masculino</t>
  </si>
  <si>
    <t>femenino</t>
  </si>
  <si>
    <t>Personas detenidas por tráfico de drogas, según mes</t>
  </si>
  <si>
    <t>Detenido 2023</t>
  </si>
  <si>
    <t>% variación</t>
  </si>
  <si>
    <t xml:space="preserve">Fuente: Información proporcionada por la Policía de Control de Drogas(PCD)  </t>
  </si>
  <si>
    <t xml:space="preserve"> y Oficina de Planes y Operaciones (OIJ)</t>
  </si>
  <si>
    <t>f</t>
  </si>
  <si>
    <t xml:space="preserve">Nota: Narcofamilias está incluido </t>
  </si>
  <si>
    <t>Año 2023</t>
  </si>
  <si>
    <t>dentro de la contabilidad de organizaciones locales</t>
  </si>
  <si>
    <t>Internacionales</t>
  </si>
  <si>
    <t>El 100% solo es internacionales y locales (ver gráfico de pastel)</t>
  </si>
  <si>
    <t>Locales</t>
  </si>
  <si>
    <t>El total de organizaciones por tanto es: org internacionales + org locales.</t>
  </si>
  <si>
    <t>Narcofamilias</t>
  </si>
  <si>
    <t>Mayo 2023</t>
  </si>
  <si>
    <t>total Mes</t>
  </si>
  <si>
    <t>Enero-Mayo  2023</t>
  </si>
  <si>
    <t>Enero-Mayo 2024</t>
  </si>
  <si>
    <t xml:space="preserve">total </t>
  </si>
  <si>
    <t xml:space="preserve">                     </t>
  </si>
  <si>
    <t>Incidentes relacionados con drogas</t>
  </si>
  <si>
    <t>variación</t>
  </si>
  <si>
    <t>denuncias</t>
  </si>
  <si>
    <t>%</t>
  </si>
  <si>
    <t>-</t>
  </si>
  <si>
    <t>Fuente: Emergencias 911</t>
  </si>
  <si>
    <t>Incidentes relacionados con drogas reportados al 911</t>
  </si>
  <si>
    <t>Enero-Mayo 2023</t>
  </si>
  <si>
    <t>Ene-Dic  2023</t>
  </si>
  <si>
    <t>%variación acumulada</t>
  </si>
  <si>
    <t>Cantidad</t>
  </si>
  <si>
    <t>Alajuela</t>
  </si>
  <si>
    <t>Cartago</t>
  </si>
  <si>
    <t>Guanacaste</t>
  </si>
  <si>
    <t>Heredia</t>
  </si>
  <si>
    <t>Limón</t>
  </si>
  <si>
    <t>Puntarenas</t>
  </si>
  <si>
    <t>San José</t>
  </si>
  <si>
    <t xml:space="preserve"> Armas de fuego decomisadas, vinculadas al narcotráfico</t>
  </si>
  <si>
    <t>variación absoluta</t>
  </si>
  <si>
    <t>variación %</t>
  </si>
  <si>
    <t>Fuente: Policía de Control de Drogas(PCD). Ministerio de Seguridad Pública</t>
  </si>
  <si>
    <t>Oficina de Planes y Operaciones. OIJ</t>
  </si>
  <si>
    <t>Armas de fuego decomisadas, vinculadas al narcotráfico</t>
  </si>
  <si>
    <t>2006-2024</t>
  </si>
  <si>
    <t xml:space="preserve">Año </t>
  </si>
  <si>
    <t>2024*</t>
  </si>
  <si>
    <t>* Datos acumulados al mes de mayo 2024</t>
  </si>
  <si>
    <t>Cantidad de Bienes Decomisados según tipo de Bien</t>
  </si>
  <si>
    <t>Tipo de bien</t>
  </si>
  <si>
    <t>Herramienta</t>
  </si>
  <si>
    <t>Equipo</t>
  </si>
  <si>
    <t>Mobiliario</t>
  </si>
  <si>
    <t>Joya</t>
  </si>
  <si>
    <t>Objeto</t>
  </si>
  <si>
    <t>Embarcación</t>
  </si>
  <si>
    <t>Electrónicos</t>
  </si>
  <si>
    <t>Electrodoméstico</t>
  </si>
  <si>
    <t>Inmueble</t>
  </si>
  <si>
    <t>Aeronave</t>
  </si>
  <si>
    <t>Automotor</t>
  </si>
  <si>
    <t>Fuente: Sistema de Administración de Bienes (SAB), Instituto Costarricense sobre Drogas</t>
  </si>
  <si>
    <t>Tipo de Bien</t>
  </si>
  <si>
    <t>Enero-May 2024</t>
  </si>
  <si>
    <t>Variación %</t>
  </si>
  <si>
    <t>NA</t>
  </si>
  <si>
    <t>Semoviente</t>
  </si>
  <si>
    <t>Fuente: Sistema de Administración de Bienes (SAB)</t>
  </si>
  <si>
    <t>Instituto Costarricense sobre Drogas</t>
  </si>
  <si>
    <t>Dineros decomisados según tipo de moneda</t>
  </si>
  <si>
    <t>$</t>
  </si>
  <si>
    <t>₡</t>
  </si>
  <si>
    <t>€</t>
  </si>
  <si>
    <t>Moneda</t>
  </si>
  <si>
    <t>Cantidad de Bienes Comisados según tipo de Bien</t>
  </si>
  <si>
    <t>Dineros comisados según tipo de moneda</t>
  </si>
  <si>
    <t>Dineros Comisados según tipo de moneda</t>
  </si>
  <si>
    <t>Reportes de Operación Sospechosa según estado del reporte</t>
  </si>
  <si>
    <t>ROS</t>
  </si>
  <si>
    <t>Tipo de moneda</t>
  </si>
  <si>
    <t>Estado del Reporte</t>
  </si>
  <si>
    <t>Recibidos</t>
  </si>
  <si>
    <t>Abiertos al 31 de mayo 2024</t>
  </si>
  <si>
    <t>Casos en Monitoreo por Comisión ROS</t>
  </si>
  <si>
    <t>Cerrados externos remitidos a instancias judiciales*</t>
  </si>
  <si>
    <t>Fuente: Unidad de Inteligencia Financiera(UIF)</t>
  </si>
  <si>
    <t>*) MONTO TOTAL DE LOS REPORTES REMITIDOS A INSTANCIAS JUDICIALES (incluye los informes de ROS tramitados del mes, más los que se tramitan de otros períodos anteriores)</t>
  </si>
  <si>
    <t>Reportes de operación Sospechosa según sujeto obligado por cantidad de eventos y tipo de moneda</t>
  </si>
  <si>
    <t>Eventos</t>
  </si>
  <si>
    <t>Otras</t>
  </si>
  <si>
    <t>Agencias de Seguros</t>
  </si>
  <si>
    <t>Bancos</t>
  </si>
  <si>
    <t>Cooperativas</t>
  </si>
  <si>
    <t>Superintendencias</t>
  </si>
  <si>
    <t>Mutuales</t>
  </si>
  <si>
    <t>Operadoras de Pensiones</t>
  </si>
  <si>
    <t>Remesadoras</t>
  </si>
  <si>
    <t>Valores Puesto de Bolsa</t>
  </si>
  <si>
    <t>Agencias de vehículos</t>
  </si>
  <si>
    <t>Trust /Fideicomisos</t>
  </si>
  <si>
    <t>Compra y venta de bienes inmuebles</t>
  </si>
  <si>
    <t>Casas de cambio</t>
  </si>
  <si>
    <t>Financieras</t>
  </si>
  <si>
    <t>Mercado Valores</t>
  </si>
  <si>
    <t>Casinos</t>
  </si>
  <si>
    <t>Fundación</t>
  </si>
  <si>
    <t>Administrador de Fondos de terceros</t>
  </si>
  <si>
    <t>Artículos 15 y 15 bis</t>
  </si>
  <si>
    <t>Personas incluidas en ROS, según provincia o zona geográfica de interés</t>
  </si>
  <si>
    <t>Provincia o zona geográfica</t>
  </si>
  <si>
    <t>Cantón</t>
  </si>
  <si>
    <t>Paraíso</t>
  </si>
  <si>
    <t>La Unión</t>
  </si>
  <si>
    <t>Turrialba</t>
  </si>
  <si>
    <t>La Cruz</t>
  </si>
  <si>
    <t>Flores</t>
  </si>
  <si>
    <t>Barva</t>
  </si>
  <si>
    <t>Guácimo</t>
  </si>
  <si>
    <t>Pococí</t>
  </si>
  <si>
    <t>Siquirres</t>
  </si>
  <si>
    <t>Osa</t>
  </si>
  <si>
    <t>Garabito</t>
  </si>
  <si>
    <t>Corredores</t>
  </si>
  <si>
    <t>Santa Ana</t>
  </si>
  <si>
    <t>Escazú</t>
  </si>
  <si>
    <t>Montes de Oca</t>
  </si>
  <si>
    <t>Desamparados</t>
  </si>
  <si>
    <t>Tibás</t>
  </si>
  <si>
    <t>Goicoechea</t>
  </si>
  <si>
    <t>Moravia</t>
  </si>
  <si>
    <t>Sustancia</t>
  </si>
  <si>
    <t>Grupo Químico</t>
  </si>
  <si>
    <t>Nombre alternativo</t>
  </si>
  <si>
    <t>cantidad de Unidades analizadas</t>
  </si>
  <si>
    <t>peso total (g)</t>
  </si>
  <si>
    <t>Presentación</t>
  </si>
  <si>
    <t>Ketamine</t>
  </si>
  <si>
    <t>Phencyclidine-type substances</t>
  </si>
  <si>
    <t>2-(2-Chlorophenyl)-2-(methylamino)cyclohexan-1-one</t>
  </si>
  <si>
    <t>Sólido Pulverizado</t>
  </si>
  <si>
    <t>2-methyl-1-(4-methylthiophenyl)-2-morpholinopropan-1-one</t>
  </si>
  <si>
    <t>MMMP</t>
  </si>
  <si>
    <t>2-Methyl-4X-(methylthio)-2-morpholinopropiophenone</t>
  </si>
  <si>
    <t>Tabletas</t>
  </si>
  <si>
    <t>Mezclas identificadas conteniendo nuevas sustancias psicoactivas</t>
  </si>
  <si>
    <t>Methamphetamine</t>
  </si>
  <si>
    <t>Phenethylamines</t>
  </si>
  <si>
    <t>(2S)-N-methyl-1-phenylpropan-2-amine</t>
  </si>
  <si>
    <t>3,4-Methylendioxymethamphetamine</t>
  </si>
  <si>
    <t>MDMA</t>
  </si>
  <si>
    <t>delta-9(11)-THC</t>
  </si>
  <si>
    <t>Plant-based cannabinoids</t>
  </si>
  <si>
    <t>delta-9-tetrahidrocannabinol</t>
  </si>
  <si>
    <t>Líquido</t>
  </si>
  <si>
    <t xml:space="preserve">delta-8-THC </t>
  </si>
  <si>
    <t>delta-8- tetrahidrocannabinol</t>
  </si>
  <si>
    <t>Resina</t>
  </si>
  <si>
    <t>*Llamadas así ya que no se encuentran en los listados de las convenciones internacionales sobre drogas. Aunque se les denomina "nuevas" muchas de ellas tienen décadas  de existencia.</t>
  </si>
  <si>
    <t>***** Datos del 2024 acumulados al mes de mayo</t>
  </si>
  <si>
    <t>Personas detenidas según nacionallidad, cuerpo policial y mes. Año 2024</t>
  </si>
  <si>
    <t>Personas detenidas según sexo, cuerpo policial y mes. Año 2024</t>
  </si>
  <si>
    <t>Año 2023 vs Año 2024</t>
  </si>
  <si>
    <t>reportados al 911. Año 2024</t>
  </si>
  <si>
    <t>Año 2023 vs año 2024</t>
  </si>
  <si>
    <t>Año  2024</t>
  </si>
  <si>
    <t>Variación</t>
  </si>
  <si>
    <t xml:space="preserve">Período  Enero-Mayo  2023*- Enero-Mayo 2024** </t>
  </si>
  <si>
    <t>2023*</t>
  </si>
  <si>
    <t>2024**</t>
  </si>
  <si>
    <t>Cantidad decomisada según mes por tipo de droga. Año 2024.</t>
  </si>
  <si>
    <t>Na</t>
  </si>
  <si>
    <t>Nacionales</t>
  </si>
  <si>
    <t>Extranjeros</t>
  </si>
  <si>
    <t>Grupo de edad</t>
  </si>
  <si>
    <r>
      <t>Fuente</t>
    </r>
    <r>
      <rPr>
        <sz val="10"/>
        <color rgb="FF000000"/>
        <rFont val="Open Sans"/>
        <family val="2"/>
      </rPr>
      <t>: Información proporcionada por Ministerio de Seguridad Pública (D.I.A.C), Policía de Control de Drogas (P.C.D) y Oficina de Planes y Operaciones del OIJ</t>
    </r>
  </si>
  <si>
    <t xml:space="preserve">Total </t>
  </si>
  <si>
    <t>Acumulado Ene-Mayo 2023</t>
  </si>
  <si>
    <t>Personas egresadas  atendidas en ONG según sexo</t>
  </si>
  <si>
    <t>Fuente: Información proporcionada por Ministerio de Seguridad Pública (D.I.A.C), Policía de Control de Drogas (P.C.D) y Oficina de Planes y Operaciones del OIJ</t>
  </si>
  <si>
    <t>Fuente: Unidad de Inteligencia Financiera(UIF), Instituto Costarricense sobre Drogas.</t>
  </si>
  <si>
    <t>Nuevas sustancias Psicoactivas* analizadas en casos que se judicializan.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</si>
</sst>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#,##0;[Red]&quot;-&quot;#,##0"/>
    <numFmt numFmtId="165" formatCode="#,##0;&quot;-&quot;#,##0"/>
    <numFmt numFmtId="166" formatCode="0.0"/>
    <numFmt numFmtId="167" formatCode="#,##0.0"/>
    <numFmt numFmtId="168" formatCode="0.0%"/>
    <numFmt numFmtId="169" formatCode="[$$-409]#,##0.0"/>
    <numFmt numFmtId="170" formatCode="&quot; &quot;#,##0.00&quot; &quot;;&quot; (&quot;#,##0.00&quot;)&quot;;&quot; -&quot;#&quot; &quot;;&quot; &quot;@&quot; &quot;"/>
    <numFmt numFmtId="171" formatCode="[$$-540A]#,##0.0"/>
    <numFmt numFmtId="172" formatCode="[$€-140A]&quot; &quot;#,##0.0"/>
    <numFmt numFmtId="173" formatCode="&quot; &quot;#,##0.0&quot; &quot;;&quot; (&quot;#,##0.0&quot;)&quot;;&quot; -&quot;#&quot; &quot;;&quot; &quot;@&quot; &quot;"/>
    <numFmt numFmtId="174" formatCode="#,##0.000"/>
    <numFmt numFmtId="175" formatCode="&quot; &quot;#,##0&quot; &quot;;&quot; (&quot;#,##0&quot;)&quot;;&quot; -&quot;#&quot; &quot;;&quot; &quot;@&quot; &quot;"/>
    <numFmt numFmtId="176" formatCode="[$₡]#,##0.00"/>
    <numFmt numFmtId="177" formatCode="[$$-540A]#,##0.00"/>
    <numFmt numFmtId="178" formatCode="#;#;&quot;-&quot;"/>
    <numFmt numFmtId="179" formatCode="0.0000"/>
    <numFmt numFmtId="180" formatCode="0.00000"/>
    <numFmt numFmtId="181" formatCode="#,##0.0;[Red]#,##0.0"/>
    <numFmt numFmtId="182" formatCode="#,##0;[Red]#,##0"/>
    <numFmt numFmtId="183" formatCode="#,##0.00;[Red]#,##0.00"/>
    <numFmt numFmtId="184" formatCode="#,##0.000;[Red]#,##0.000"/>
    <numFmt numFmtId="185" formatCode="&quot; &quot;#,##0.00&quot;   &quot;;&quot;-&quot;#,##0.00&quot;   &quot;;&quot; -&quot;#&quot;   &quot;;&quot; &quot;@&quot; &quot;"/>
    <numFmt numFmtId="186" formatCode="&quot; &quot;#,##0.00&quot; &quot;;&quot;-&quot;#,##0.00&quot; &quot;;&quot; -&quot;#&quot; &quot;;&quot; &quot;@&quot; &quot;"/>
  </numFmts>
  <fonts count="55">
    <font>
      <sz val="10"/>
      <color rgb="FF000000"/>
      <name val="Arial"/>
      <family val="2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1"/>
      <color rgb="FF000000"/>
      <name val="Liberation Sans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sz val="10"/>
      <color rgb="FF333333"/>
      <name val="Liberation Sans"/>
    </font>
    <font>
      <sz val="11"/>
      <color rgb="FF000000"/>
      <name val="Open Sans"/>
      <family val="2"/>
    </font>
    <font>
      <b/>
      <sz val="11"/>
      <color rgb="FF000000"/>
      <name val="Open Sans"/>
      <family val="2"/>
    </font>
    <font>
      <b/>
      <sz val="12"/>
      <color rgb="FFFFFFFF"/>
      <name val="Open Sans"/>
      <family val="2"/>
    </font>
    <font>
      <b/>
      <sz val="12"/>
      <color rgb="FF000000"/>
      <name val="Open Sans"/>
      <family val="2"/>
    </font>
    <font>
      <sz val="12"/>
      <color rgb="FF000000"/>
      <name val="Open Sans"/>
      <family val="2"/>
    </font>
    <font>
      <b/>
      <sz val="11"/>
      <color rgb="FFFFFFFF"/>
      <name val="Open Sans"/>
      <family val="2"/>
    </font>
    <font>
      <b/>
      <vertAlign val="superscript"/>
      <sz val="11"/>
      <color rgb="FFFFFFFF"/>
      <name val="Open Sans"/>
      <family val="2"/>
    </font>
    <font>
      <vertAlign val="superscript"/>
      <sz val="11"/>
      <color rgb="FF000000"/>
      <name val="Open Sans"/>
      <family val="2"/>
    </font>
    <font>
      <b/>
      <vertAlign val="superscript"/>
      <sz val="11"/>
      <color rgb="FF000000"/>
      <name val="Open Sans"/>
      <family val="2"/>
    </font>
    <font>
      <sz val="11"/>
      <color rgb="FF000000"/>
      <name val="Eras Medium ITC"/>
      <family val="2"/>
    </font>
    <font>
      <b/>
      <sz val="10"/>
      <color rgb="FF000000"/>
      <name val="Open Sans"/>
      <family val="2"/>
    </font>
    <font>
      <sz val="10"/>
      <color rgb="FF000000"/>
      <name val="Open Sans"/>
      <family val="2"/>
    </font>
    <font>
      <sz val="10"/>
      <color rgb="FF000000"/>
      <name val="Open Sans"/>
      <family val="2"/>
    </font>
    <font>
      <b/>
      <vertAlign val="superscript"/>
      <sz val="10"/>
      <color rgb="FF000000"/>
      <name val="Open Sans"/>
      <family val="2"/>
    </font>
    <font>
      <b/>
      <vertAlign val="superscript"/>
      <sz val="12"/>
      <color rgb="FF000000"/>
      <name val="Open Sans"/>
      <family val="2"/>
    </font>
    <font>
      <b/>
      <vertAlign val="superscript"/>
      <sz val="12"/>
      <color rgb="FF000000"/>
      <name val="Open Sans"/>
      <family val="2"/>
    </font>
    <font>
      <b/>
      <sz val="12"/>
      <color rgb="FF000000"/>
      <name val="Open Sans"/>
      <family val="2"/>
    </font>
    <font>
      <b/>
      <sz val="14"/>
      <color rgb="FF000000"/>
      <name val="Arial"/>
      <family val="2"/>
    </font>
    <font>
      <u/>
      <sz val="10"/>
      <color rgb="FF000000"/>
      <name val="Open Sans"/>
      <family val="2"/>
    </font>
    <font>
      <b/>
      <sz val="11"/>
      <color rgb="FF000000"/>
      <name val="Eras Medium ITC"/>
      <family val="2"/>
    </font>
    <font>
      <u/>
      <sz val="11"/>
      <color rgb="FF000000"/>
      <name val="Eras Medium ITC"/>
      <family val="2"/>
    </font>
    <font>
      <b/>
      <sz val="14"/>
      <color rgb="FF000000"/>
      <name val="Open Sans"/>
      <family val="2"/>
    </font>
    <font>
      <u/>
      <sz val="11"/>
      <color rgb="FF000000"/>
      <name val="Open Sans"/>
      <family val="2"/>
    </font>
    <font>
      <sz val="14"/>
      <color rgb="FF000000"/>
      <name val="Open Sans"/>
      <family val="2"/>
    </font>
    <font>
      <b/>
      <sz val="12"/>
      <color rgb="FF000000"/>
      <name val="Eras Medium ITC"/>
      <family val="2"/>
    </font>
    <font>
      <sz val="11"/>
      <color rgb="FFFF0000"/>
      <name val="Eras Medium ITC"/>
      <family val="2"/>
    </font>
    <font>
      <b/>
      <sz val="10"/>
      <color rgb="FFFFFFFF"/>
      <name val="Open Sans"/>
      <family val="2"/>
    </font>
    <font>
      <b/>
      <sz val="9"/>
      <color rgb="FF000000"/>
      <name val="Open Sans"/>
      <family val="2"/>
    </font>
    <font>
      <b/>
      <u/>
      <sz val="12"/>
      <color rgb="FFFFFFFF"/>
      <name val="Open Sans"/>
      <family val="2"/>
    </font>
    <font>
      <i/>
      <sz val="10"/>
      <color rgb="FF000000"/>
      <name val="Open Sans"/>
      <family val="2"/>
    </font>
    <font>
      <b/>
      <u/>
      <sz val="11"/>
      <color rgb="FF000000"/>
      <name val="Open Sans"/>
      <family val="2"/>
    </font>
    <font>
      <sz val="8"/>
      <color rgb="FF333333"/>
      <name val="Times New Roman"/>
      <family val="1"/>
    </font>
    <font>
      <b/>
      <sz val="14"/>
      <color rgb="FFFFFFFF"/>
      <name val="Open Sans"/>
      <family val="2"/>
    </font>
    <font>
      <b/>
      <sz val="10"/>
      <color rgb="FF000000"/>
      <name val="Arial"/>
      <family val="2"/>
    </font>
    <font>
      <b/>
      <sz val="11"/>
      <color rgb="FF000000"/>
      <name val="Open Sans"/>
      <family val="2"/>
    </font>
    <font>
      <b/>
      <sz val="12"/>
      <color rgb="FFFFFFFF"/>
      <name val="Open Sans"/>
      <family val="2"/>
    </font>
    <font>
      <b/>
      <sz val="14"/>
      <color rgb="FF000000"/>
      <name val="Open Sans"/>
      <family val="2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366092"/>
        <bgColor rgb="FF366092"/>
      </patternFill>
    </fill>
    <fill>
      <patternFill patternType="solid">
        <fgColor rgb="FFBFBFBF"/>
        <bgColor rgb="FFBFBFBF"/>
      </patternFill>
    </fill>
    <fill>
      <patternFill patternType="solid">
        <fgColor rgb="FFC5D9F1"/>
        <bgColor rgb="FFC5D9F1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</fills>
  <borders count="7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17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13" fillId="8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14" fillId="0" borderId="0" applyNumberFormat="0" applyBorder="0" applyProtection="0"/>
    <xf numFmtId="0" fontId="2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8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5" fillId="0" borderId="0" applyNumberFormat="0" applyBorder="0" applyProtection="0"/>
  </cellStyleXfs>
  <cellXfs count="369">
    <xf numFmtId="0" fontId="0" fillId="0" borderId="0" xfId="0"/>
    <xf numFmtId="0" fontId="18" fillId="0" borderId="0" xfId="24" applyFont="1" applyAlignment="1">
      <alignment horizontal="center"/>
    </xf>
    <xf numFmtId="0" fontId="19" fillId="0" borderId="0" xfId="24" applyFont="1" applyAlignment="1">
      <alignment horizontal="center"/>
    </xf>
    <xf numFmtId="0" fontId="18" fillId="9" borderId="0" xfId="24" applyFont="1" applyFill="1" applyAlignment="1">
      <alignment horizontal="center"/>
    </xf>
    <xf numFmtId="0" fontId="20" fillId="9" borderId="0" xfId="24" applyFont="1" applyFill="1" applyAlignment="1">
      <alignment horizontal="center"/>
    </xf>
    <xf numFmtId="0" fontId="20" fillId="9" borderId="2" xfId="24" applyFont="1" applyFill="1" applyBorder="1" applyAlignment="1">
      <alignment horizontal="center"/>
    </xf>
    <xf numFmtId="0" fontId="18" fillId="0" borderId="0" xfId="24" applyFont="1"/>
    <xf numFmtId="0" fontId="18" fillId="0" borderId="0" xfId="24" applyFont="1" applyAlignment="1">
      <alignment horizontal="left"/>
    </xf>
    <xf numFmtId="0" fontId="20" fillId="0" borderId="0" xfId="24" applyFont="1" applyAlignment="1">
      <alignment horizontal="center"/>
    </xf>
    <xf numFmtId="0" fontId="21" fillId="0" borderId="0" xfId="24" applyFont="1" applyAlignment="1">
      <alignment horizontal="center"/>
    </xf>
    <xf numFmtId="0" fontId="22" fillId="0" borderId="0" xfId="24" applyFont="1" applyAlignment="1">
      <alignment horizontal="center"/>
    </xf>
    <xf numFmtId="1" fontId="22" fillId="0" borderId="0" xfId="24" applyNumberFormat="1" applyFont="1" applyAlignment="1">
      <alignment horizontal="center"/>
    </xf>
    <xf numFmtId="1" fontId="18" fillId="0" borderId="0" xfId="24" applyNumberFormat="1" applyFont="1" applyAlignment="1">
      <alignment horizontal="center"/>
    </xf>
    <xf numFmtId="1" fontId="20" fillId="9" borderId="0" xfId="24" applyNumberFormat="1" applyFont="1" applyFill="1" applyAlignment="1">
      <alignment horizontal="center"/>
    </xf>
    <xf numFmtId="0" fontId="23" fillId="9" borderId="0" xfId="24" applyFont="1" applyFill="1" applyAlignment="1">
      <alignment horizontal="center"/>
    </xf>
    <xf numFmtId="0" fontId="23" fillId="0" borderId="0" xfId="24" applyFont="1" applyAlignment="1">
      <alignment horizontal="center"/>
    </xf>
    <xf numFmtId="0" fontId="23" fillId="9" borderId="0" xfId="24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23" applyFont="1" applyAlignment="1">
      <alignment horizontal="center"/>
    </xf>
    <xf numFmtId="167" fontId="18" fillId="0" borderId="0" xfId="23" applyNumberFormat="1" applyFont="1" applyAlignment="1">
      <alignment horizontal="center"/>
    </xf>
    <xf numFmtId="166" fontId="18" fillId="0" borderId="0" xfId="23" applyNumberFormat="1" applyFont="1" applyAlignment="1">
      <alignment horizontal="center"/>
    </xf>
    <xf numFmtId="3" fontId="18" fillId="0" borderId="0" xfId="23" applyNumberFormat="1" applyFont="1" applyAlignment="1">
      <alignment horizontal="center"/>
    </xf>
    <xf numFmtId="1" fontId="18" fillId="0" borderId="0" xfId="23" applyNumberFormat="1" applyFont="1" applyAlignment="1">
      <alignment horizontal="center"/>
    </xf>
    <xf numFmtId="174" fontId="18" fillId="0" borderId="0" xfId="23" applyNumberFormat="1" applyFont="1" applyAlignment="1">
      <alignment horizontal="center"/>
    </xf>
    <xf numFmtId="174" fontId="27" fillId="0" borderId="0" xfId="0" applyNumberFormat="1" applyFont="1" applyAlignment="1">
      <alignment horizontal="center"/>
    </xf>
    <xf numFmtId="3" fontId="0" fillId="0" borderId="0" xfId="0" applyNumberFormat="1"/>
    <xf numFmtId="0" fontId="18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30" fillId="0" borderId="0" xfId="0" applyFont="1"/>
    <xf numFmtId="0" fontId="35" fillId="0" borderId="0" xfId="0" applyFont="1"/>
    <xf numFmtId="0" fontId="23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179" fontId="30" fillId="0" borderId="0" xfId="0" applyNumberFormat="1" applyFont="1"/>
    <xf numFmtId="1" fontId="30" fillId="0" borderId="0" xfId="0" applyNumberFormat="1" applyFont="1" applyAlignment="1">
      <alignment horizontal="center"/>
    </xf>
    <xf numFmtId="167" fontId="30" fillId="0" borderId="0" xfId="0" applyNumberFormat="1" applyFont="1"/>
    <xf numFmtId="0" fontId="23" fillId="9" borderId="5" xfId="0" applyFont="1" applyFill="1" applyBorder="1" applyAlignment="1">
      <alignment horizontal="center"/>
    </xf>
    <xf numFmtId="0" fontId="23" fillId="9" borderId="6" xfId="0" applyFont="1" applyFill="1" applyBorder="1" applyAlignment="1">
      <alignment horizontal="center"/>
    </xf>
    <xf numFmtId="173" fontId="30" fillId="0" borderId="0" xfId="1" applyNumberFormat="1" applyFont="1" applyAlignment="1">
      <alignment horizontal="center"/>
    </xf>
    <xf numFmtId="178" fontId="30" fillId="0" borderId="0" xfId="0" applyNumberFormat="1" applyFont="1" applyAlignment="1">
      <alignment horizontal="center"/>
    </xf>
    <xf numFmtId="167" fontId="30" fillId="0" borderId="0" xfId="0" applyNumberFormat="1" applyFont="1" applyAlignment="1">
      <alignment horizontal="center"/>
    </xf>
    <xf numFmtId="180" fontId="30" fillId="0" borderId="0" xfId="0" applyNumberFormat="1" applyFont="1" applyAlignment="1">
      <alignment horizontal="center"/>
    </xf>
    <xf numFmtId="173" fontId="18" fillId="0" borderId="0" xfId="1" applyNumberFormat="1" applyFont="1" applyAlignment="1">
      <alignment horizontal="center"/>
    </xf>
    <xf numFmtId="178" fontId="18" fillId="0" borderId="0" xfId="0" applyNumberFormat="1" applyFont="1" applyAlignment="1">
      <alignment horizontal="center"/>
    </xf>
    <xf numFmtId="178" fontId="30" fillId="0" borderId="0" xfId="0" applyNumberFormat="1" applyFont="1"/>
    <xf numFmtId="173" fontId="23" fillId="9" borderId="6" xfId="1" applyNumberFormat="1" applyFont="1" applyFill="1" applyBorder="1" applyAlignment="1">
      <alignment horizontal="center"/>
    </xf>
    <xf numFmtId="178" fontId="23" fillId="9" borderId="6" xfId="0" applyNumberFormat="1" applyFont="1" applyFill="1" applyBorder="1" applyAlignment="1">
      <alignment horizontal="center"/>
    </xf>
    <xf numFmtId="0" fontId="36" fillId="0" borderId="0" xfId="0" applyFont="1"/>
    <xf numFmtId="3" fontId="30" fillId="0" borderId="0" xfId="0" applyNumberFormat="1" applyFont="1"/>
    <xf numFmtId="1" fontId="30" fillId="0" borderId="0" xfId="0" applyNumberFormat="1" applyFont="1"/>
    <xf numFmtId="166" fontId="30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2" fontId="27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0" fontId="23" fillId="10" borderId="6" xfId="0" applyFont="1" applyFill="1" applyBorder="1" applyAlignment="1">
      <alignment horizontal="center"/>
    </xf>
    <xf numFmtId="2" fontId="19" fillId="0" borderId="0" xfId="0" applyNumberFormat="1" applyFont="1" applyAlignment="1">
      <alignment horizontal="center"/>
    </xf>
    <xf numFmtId="181" fontId="19" fillId="0" borderId="0" xfId="0" applyNumberFormat="1" applyFont="1" applyAlignment="1">
      <alignment horizontal="center"/>
    </xf>
    <xf numFmtId="181" fontId="18" fillId="0" borderId="0" xfId="0" applyNumberFormat="1" applyFont="1" applyAlignment="1">
      <alignment horizontal="center"/>
    </xf>
    <xf numFmtId="182" fontId="18" fillId="0" borderId="0" xfId="0" applyNumberFormat="1" applyFont="1" applyAlignment="1">
      <alignment horizontal="center"/>
    </xf>
    <xf numFmtId="183" fontId="18" fillId="0" borderId="0" xfId="0" applyNumberFormat="1" applyFont="1" applyAlignment="1">
      <alignment horizontal="center"/>
    </xf>
    <xf numFmtId="184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166" fontId="0" fillId="0" borderId="0" xfId="23" applyNumberFormat="1" applyFont="1"/>
    <xf numFmtId="1" fontId="0" fillId="0" borderId="0" xfId="23" applyNumberFormat="1" applyFont="1"/>
    <xf numFmtId="3" fontId="18" fillId="0" borderId="0" xfId="0" applyNumberFormat="1" applyFont="1" applyAlignment="1">
      <alignment horizontal="center"/>
    </xf>
    <xf numFmtId="167" fontId="18" fillId="0" borderId="0" xfId="0" applyNumberFormat="1" applyFont="1" applyAlignment="1">
      <alignment horizontal="center"/>
    </xf>
    <xf numFmtId="3" fontId="0" fillId="0" borderId="0" xfId="23" applyNumberFormat="1" applyFont="1"/>
    <xf numFmtId="167" fontId="0" fillId="0" borderId="0" xfId="23" applyNumberFormat="1" applyFont="1"/>
    <xf numFmtId="182" fontId="19" fillId="0" borderId="0" xfId="0" applyNumberFormat="1" applyFont="1" applyAlignment="1">
      <alignment horizontal="center"/>
    </xf>
    <xf numFmtId="183" fontId="19" fillId="0" borderId="0" xfId="0" applyNumberFormat="1" applyFont="1" applyAlignment="1">
      <alignment horizontal="center"/>
    </xf>
    <xf numFmtId="174" fontId="0" fillId="0" borderId="0" xfId="23" applyNumberFormat="1" applyFont="1"/>
    <xf numFmtId="4" fontId="19" fillId="0" borderId="0" xfId="0" applyNumberFormat="1" applyFont="1" applyAlignment="1">
      <alignment horizontal="center"/>
    </xf>
    <xf numFmtId="10" fontId="1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/>
    <xf numFmtId="0" fontId="40" fillId="0" borderId="0" xfId="0" applyFont="1" applyAlignment="1">
      <alignment horizontal="center"/>
    </xf>
    <xf numFmtId="4" fontId="18" fillId="0" borderId="0" xfId="0" applyNumberFormat="1" applyFont="1" applyAlignment="1">
      <alignment horizontal="center"/>
    </xf>
    <xf numFmtId="174" fontId="18" fillId="0" borderId="0" xfId="0" applyNumberFormat="1" applyFont="1" applyAlignment="1">
      <alignment horizontal="center"/>
    </xf>
    <xf numFmtId="2" fontId="42" fillId="11" borderId="0" xfId="0" applyNumberFormat="1" applyFont="1" applyFill="1" applyAlignment="1">
      <alignment horizontal="center"/>
    </xf>
    <xf numFmtId="0" fontId="43" fillId="0" borderId="0" xfId="0" applyFont="1" applyAlignment="1">
      <alignment horizontal="center"/>
    </xf>
    <xf numFmtId="3" fontId="27" fillId="0" borderId="0" xfId="0" applyNumberFormat="1" applyFont="1" applyAlignment="1">
      <alignment horizontal="center"/>
    </xf>
    <xf numFmtId="0" fontId="44" fillId="9" borderId="0" xfId="0" applyFont="1" applyFill="1" applyAlignment="1">
      <alignment horizontal="center"/>
    </xf>
    <xf numFmtId="17" fontId="0" fillId="0" borderId="0" xfId="0" applyNumberFormat="1"/>
    <xf numFmtId="166" fontId="0" fillId="0" borderId="0" xfId="0" applyNumberFormat="1"/>
    <xf numFmtId="2" fontId="0" fillId="0" borderId="0" xfId="0" applyNumberFormat="1"/>
    <xf numFmtId="166" fontId="30" fillId="0" borderId="0" xfId="0" applyNumberFormat="1" applyFont="1"/>
    <xf numFmtId="0" fontId="0" fillId="13" borderId="0" xfId="0" applyFill="1"/>
    <xf numFmtId="0" fontId="28" fillId="0" borderId="0" xfId="0" applyFont="1"/>
    <xf numFmtId="0" fontId="19" fillId="0" borderId="6" xfId="0" applyFont="1" applyBorder="1" applyAlignment="1">
      <alignment horizontal="center"/>
    </xf>
    <xf numFmtId="4" fontId="18" fillId="0" borderId="6" xfId="0" applyNumberFormat="1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174" fontId="18" fillId="0" borderId="6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3" fillId="9" borderId="11" xfId="0" applyFont="1" applyFill="1" applyBorder="1" applyAlignment="1">
      <alignment horizontal="center"/>
    </xf>
    <xf numFmtId="0" fontId="23" fillId="9" borderId="3" xfId="0" applyFont="1" applyFill="1" applyBorder="1" applyAlignment="1">
      <alignment horizontal="center"/>
    </xf>
    <xf numFmtId="0" fontId="23" fillId="9" borderId="12" xfId="0" applyFont="1" applyFill="1" applyBorder="1" applyAlignment="1">
      <alignment horizontal="center"/>
    </xf>
    <xf numFmtId="0" fontId="23" fillId="9" borderId="16" xfId="0" applyFont="1" applyFill="1" applyBorder="1"/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19" fillId="14" borderId="21" xfId="0" applyFont="1" applyFill="1" applyBorder="1"/>
    <xf numFmtId="164" fontId="30" fillId="14" borderId="21" xfId="0" applyNumberFormat="1" applyFont="1" applyFill="1" applyBorder="1" applyAlignment="1">
      <alignment horizontal="center"/>
    </xf>
    <xf numFmtId="164" fontId="30" fillId="14" borderId="22" xfId="0" applyNumberFormat="1" applyFont="1" applyFill="1" applyBorder="1" applyAlignment="1">
      <alignment horizontal="center"/>
    </xf>
    <xf numFmtId="0" fontId="23" fillId="9" borderId="23" xfId="0" applyFont="1" applyFill="1" applyBorder="1"/>
    <xf numFmtId="164" fontId="22" fillId="0" borderId="24" xfId="1" applyNumberFormat="1" applyFont="1" applyBorder="1" applyAlignment="1">
      <alignment horizontal="center"/>
    </xf>
    <xf numFmtId="165" fontId="22" fillId="0" borderId="7" xfId="1" applyNumberFormat="1" applyFont="1" applyBorder="1" applyAlignment="1">
      <alignment horizontal="center"/>
    </xf>
    <xf numFmtId="164" fontId="30" fillId="0" borderId="25" xfId="0" applyNumberFormat="1" applyFont="1" applyBorder="1" applyAlignment="1">
      <alignment horizontal="center"/>
    </xf>
    <xf numFmtId="0" fontId="30" fillId="0" borderId="26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164" fontId="19" fillId="14" borderId="28" xfId="0" applyNumberFormat="1" applyFont="1" applyFill="1" applyBorder="1" applyAlignment="1">
      <alignment horizontal="center"/>
    </xf>
    <xf numFmtId="164" fontId="30" fillId="14" borderId="28" xfId="0" applyNumberFormat="1" applyFont="1" applyFill="1" applyBorder="1" applyAlignment="1">
      <alignment horizontal="center"/>
    </xf>
    <xf numFmtId="164" fontId="30" fillId="14" borderId="29" xfId="0" applyNumberFormat="1" applyFont="1" applyFill="1" applyBorder="1" applyAlignment="1">
      <alignment horizontal="center"/>
    </xf>
    <xf numFmtId="0" fontId="23" fillId="9" borderId="30" xfId="0" applyFont="1" applyFill="1" applyBorder="1"/>
    <xf numFmtId="164" fontId="22" fillId="0" borderId="11" xfId="1" applyNumberFormat="1" applyFont="1" applyBorder="1" applyAlignment="1">
      <alignment horizontal="center"/>
    </xf>
    <xf numFmtId="165" fontId="22" fillId="0" borderId="31" xfId="1" applyNumberFormat="1" applyFont="1" applyBorder="1" applyAlignment="1">
      <alignment horizontal="center"/>
    </xf>
    <xf numFmtId="164" fontId="30" fillId="0" borderId="12" xfId="0" applyNumberFormat="1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164" fontId="19" fillId="14" borderId="32" xfId="0" applyNumberFormat="1" applyFont="1" applyFill="1" applyBorder="1" applyAlignment="1">
      <alignment horizontal="center"/>
    </xf>
    <xf numFmtId="164" fontId="30" fillId="14" borderId="32" xfId="0" applyNumberFormat="1" applyFont="1" applyFill="1" applyBorder="1" applyAlignment="1">
      <alignment horizontal="center"/>
    </xf>
    <xf numFmtId="164" fontId="30" fillId="14" borderId="33" xfId="0" applyNumberFormat="1" applyFont="1" applyFill="1" applyBorder="1" applyAlignment="1">
      <alignment horizontal="center"/>
    </xf>
    <xf numFmtId="0" fontId="21" fillId="14" borderId="0" xfId="0" applyFont="1" applyFill="1" applyAlignment="1">
      <alignment horizontal="center"/>
    </xf>
    <xf numFmtId="164" fontId="21" fillId="14" borderId="0" xfId="0" applyNumberFormat="1" applyFont="1" applyFill="1" applyAlignment="1">
      <alignment horizontal="center"/>
    </xf>
    <xf numFmtId="0" fontId="22" fillId="0" borderId="0" xfId="0" applyFont="1"/>
    <xf numFmtId="0" fontId="20" fillId="9" borderId="8" xfId="0" applyFont="1" applyFill="1" applyBorder="1" applyAlignment="1">
      <alignment horizontal="center"/>
    </xf>
    <xf numFmtId="0" fontId="20" fillId="9" borderId="14" xfId="0" applyFont="1" applyFill="1" applyBorder="1" applyAlignment="1">
      <alignment horizontal="center"/>
    </xf>
    <xf numFmtId="0" fontId="20" fillId="9" borderId="31" xfId="0" applyFont="1" applyFill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20" fillId="9" borderId="12" xfId="0" applyFont="1" applyFill="1" applyBorder="1" applyAlignment="1">
      <alignment horizontal="center"/>
    </xf>
    <xf numFmtId="0" fontId="20" fillId="9" borderId="37" xfId="0" applyFont="1" applyFill="1" applyBorder="1" applyAlignment="1">
      <alignment horizontal="center"/>
    </xf>
    <xf numFmtId="0" fontId="20" fillId="9" borderId="38" xfId="0" applyFont="1" applyFill="1" applyBorder="1" applyAlignment="1">
      <alignment horizontal="center"/>
    </xf>
    <xf numFmtId="0" fontId="20" fillId="9" borderId="16" xfId="0" applyFont="1" applyFill="1" applyBorder="1"/>
    <xf numFmtId="0" fontId="22" fillId="0" borderId="39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14" borderId="16" xfId="0" applyFont="1" applyFill="1" applyBorder="1" applyAlignment="1">
      <alignment horizontal="center"/>
    </xf>
    <xf numFmtId="0" fontId="22" fillId="14" borderId="21" xfId="0" applyFont="1" applyFill="1" applyBorder="1" applyAlignment="1">
      <alignment horizontal="center"/>
    </xf>
    <xf numFmtId="0" fontId="21" fillId="14" borderId="22" xfId="0" applyFont="1" applyFill="1" applyBorder="1"/>
    <xf numFmtId="164" fontId="22" fillId="0" borderId="16" xfId="1" applyNumberFormat="1" applyFont="1" applyBorder="1" applyAlignment="1">
      <alignment horizontal="center"/>
    </xf>
    <xf numFmtId="165" fontId="22" fillId="0" borderId="43" xfId="1" applyNumberFormat="1" applyFont="1" applyBorder="1" applyAlignment="1">
      <alignment horizontal="center"/>
    </xf>
    <xf numFmtId="164" fontId="22" fillId="0" borderId="19" xfId="0" applyNumberFormat="1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9" xfId="0" applyFont="1" applyBorder="1" applyAlignment="1">
      <alignment horizontal="center"/>
    </xf>
    <xf numFmtId="164" fontId="22" fillId="14" borderId="16" xfId="0" applyNumberFormat="1" applyFont="1" applyFill="1" applyBorder="1" applyAlignment="1">
      <alignment horizontal="center"/>
    </xf>
    <xf numFmtId="165" fontId="22" fillId="14" borderId="21" xfId="0" applyNumberFormat="1" applyFont="1" applyFill="1" applyBorder="1" applyAlignment="1">
      <alignment horizontal="center"/>
    </xf>
    <xf numFmtId="164" fontId="21" fillId="14" borderId="22" xfId="0" applyNumberFormat="1" applyFont="1" applyFill="1" applyBorder="1" applyAlignment="1">
      <alignment horizontal="center"/>
    </xf>
    <xf numFmtId="164" fontId="22" fillId="0" borderId="43" xfId="1" applyNumberFormat="1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0" fillId="9" borderId="44" xfId="0" applyFont="1" applyFill="1" applyBorder="1"/>
    <xf numFmtId="164" fontId="22" fillId="0" borderId="44" xfId="1" applyNumberFormat="1" applyFont="1" applyBorder="1" applyAlignment="1">
      <alignment horizontal="center"/>
    </xf>
    <xf numFmtId="165" fontId="22" fillId="0" borderId="45" xfId="1" applyNumberFormat="1" applyFont="1" applyBorder="1" applyAlignment="1">
      <alignment horizontal="center"/>
    </xf>
    <xf numFmtId="164" fontId="22" fillId="0" borderId="46" xfId="0" applyNumberFormat="1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164" fontId="22" fillId="14" borderId="44" xfId="0" applyNumberFormat="1" applyFont="1" applyFill="1" applyBorder="1" applyAlignment="1">
      <alignment horizontal="center"/>
    </xf>
    <xf numFmtId="165" fontId="22" fillId="14" borderId="48" xfId="0" applyNumberFormat="1" applyFont="1" applyFill="1" applyBorder="1" applyAlignment="1">
      <alignment horizontal="center"/>
    </xf>
    <xf numFmtId="164" fontId="21" fillId="14" borderId="15" xfId="0" applyNumberFormat="1" applyFont="1" applyFill="1" applyBorder="1" applyAlignment="1">
      <alignment horizontal="center"/>
    </xf>
    <xf numFmtId="0" fontId="44" fillId="10" borderId="6" xfId="0" applyFont="1" applyFill="1" applyBorder="1" applyAlignment="1">
      <alignment horizontal="center"/>
    </xf>
    <xf numFmtId="17" fontId="19" fillId="0" borderId="0" xfId="0" applyNumberFormat="1" applyFont="1" applyAlignment="1">
      <alignment horizontal="center"/>
    </xf>
    <xf numFmtId="0" fontId="30" fillId="0" borderId="6" xfId="0" applyFont="1" applyBorder="1" applyAlignment="1">
      <alignment horizontal="center"/>
    </xf>
    <xf numFmtId="17" fontId="44" fillId="9" borderId="0" xfId="0" applyNumberFormat="1" applyFont="1" applyFill="1" applyAlignment="1">
      <alignment horizontal="center"/>
    </xf>
    <xf numFmtId="17" fontId="20" fillId="9" borderId="10" xfId="0" applyNumberFormat="1" applyFont="1" applyFill="1" applyBorder="1" applyAlignment="1">
      <alignment horizontal="center"/>
    </xf>
    <xf numFmtId="0" fontId="30" fillId="0" borderId="39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44" xfId="0" applyFont="1" applyBorder="1" applyAlignment="1">
      <alignment horizontal="center"/>
    </xf>
    <xf numFmtId="0" fontId="44" fillId="9" borderId="8" xfId="0" applyFont="1" applyFill="1" applyBorder="1" applyAlignment="1">
      <alignment horizontal="center"/>
    </xf>
    <xf numFmtId="0" fontId="30" fillId="15" borderId="0" xfId="0" applyFont="1" applyFill="1" applyAlignment="1">
      <alignment horizontal="center"/>
    </xf>
    <xf numFmtId="0" fontId="19" fillId="15" borderId="2" xfId="0" applyFont="1" applyFill="1" applyBorder="1" applyAlignment="1">
      <alignment horizontal="center"/>
    </xf>
    <xf numFmtId="166" fontId="19" fillId="15" borderId="2" xfId="0" applyNumberFormat="1" applyFont="1" applyFill="1" applyBorder="1" applyAlignment="1">
      <alignment horizontal="center"/>
    </xf>
    <xf numFmtId="0" fontId="19" fillId="15" borderId="0" xfId="0" applyFont="1" applyFill="1" applyAlignment="1">
      <alignment horizontal="center"/>
    </xf>
    <xf numFmtId="166" fontId="19" fillId="15" borderId="0" xfId="0" applyNumberFormat="1" applyFont="1" applyFill="1" applyAlignment="1">
      <alignment horizontal="center"/>
    </xf>
    <xf numFmtId="166" fontId="44" fillId="9" borderId="0" xfId="0" applyNumberFormat="1" applyFont="1" applyFill="1" applyAlignment="1">
      <alignment horizontal="center"/>
    </xf>
    <xf numFmtId="0" fontId="21" fillId="0" borderId="0" xfId="0" applyFont="1" applyAlignment="1">
      <alignment horizontal="center"/>
    </xf>
    <xf numFmtId="0" fontId="20" fillId="9" borderId="5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175" fontId="22" fillId="0" borderId="0" xfId="1" applyNumberFormat="1" applyFont="1" applyAlignment="1">
      <alignment horizontal="center"/>
    </xf>
    <xf numFmtId="170" fontId="22" fillId="0" borderId="0" xfId="1" applyFont="1" applyAlignment="1">
      <alignment horizontal="center"/>
    </xf>
    <xf numFmtId="2" fontId="22" fillId="0" borderId="0" xfId="1" applyNumberFormat="1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20" fillId="9" borderId="0" xfId="0" applyFont="1" applyFill="1" applyAlignment="1">
      <alignment horizontal="center"/>
    </xf>
    <xf numFmtId="0" fontId="20" fillId="9" borderId="0" xfId="0" applyFont="1" applyFill="1" applyAlignment="1">
      <alignment horizontal="center" vertical="center"/>
    </xf>
    <xf numFmtId="0" fontId="46" fillId="9" borderId="0" xfId="0" applyFont="1" applyFill="1" applyAlignment="1">
      <alignment horizontal="center" vertical="center"/>
    </xf>
    <xf numFmtId="17" fontId="22" fillId="0" borderId="0" xfId="0" applyNumberFormat="1" applyFont="1"/>
    <xf numFmtId="0" fontId="44" fillId="9" borderId="7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168" fontId="18" fillId="0" borderId="0" xfId="0" applyNumberFormat="1" applyFont="1" applyAlignment="1">
      <alignment horizontal="center"/>
    </xf>
    <xf numFmtId="0" fontId="19" fillId="16" borderId="0" xfId="0" applyFont="1" applyFill="1" applyAlignment="1">
      <alignment horizontal="center"/>
    </xf>
    <xf numFmtId="164" fontId="22" fillId="0" borderId="0" xfId="1" applyNumberFormat="1" applyFont="1" applyFill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left"/>
    </xf>
    <xf numFmtId="0" fontId="18" fillId="9" borderId="0" xfId="0" applyFont="1" applyFill="1"/>
    <xf numFmtId="0" fontId="23" fillId="9" borderId="0" xfId="0" applyFont="1" applyFill="1" applyAlignment="1">
      <alignment horizontal="center"/>
    </xf>
    <xf numFmtId="178" fontId="23" fillId="9" borderId="0" xfId="0" applyNumberFormat="1" applyFont="1" applyFill="1" applyAlignment="1">
      <alignment horizontal="center"/>
    </xf>
    <xf numFmtId="0" fontId="47" fillId="0" borderId="0" xfId="0" applyFont="1" applyAlignment="1">
      <alignment horizontal="left"/>
    </xf>
    <xf numFmtId="0" fontId="19" fillId="0" borderId="0" xfId="0" applyFont="1"/>
    <xf numFmtId="0" fontId="18" fillId="0" borderId="0" xfId="0" applyFont="1" applyAlignment="1">
      <alignment horizontal="left"/>
    </xf>
    <xf numFmtId="169" fontId="48" fillId="0" borderId="0" xfId="0" applyNumberFormat="1" applyFont="1" applyAlignment="1">
      <alignment horizontal="center"/>
    </xf>
    <xf numFmtId="170" fontId="18" fillId="0" borderId="0" xfId="1" applyFont="1" applyAlignment="1">
      <alignment horizontal="center"/>
    </xf>
    <xf numFmtId="0" fontId="0" fillId="0" borderId="0" xfId="0" applyAlignment="1">
      <alignment horizontal="right" vertical="top" wrapText="1" readingOrder="1"/>
    </xf>
    <xf numFmtId="0" fontId="49" fillId="0" borderId="0" xfId="0" applyFont="1" applyAlignment="1">
      <alignment horizontal="left" vertical="top" wrapText="1" readingOrder="1"/>
    </xf>
    <xf numFmtId="9" fontId="30" fillId="0" borderId="0" xfId="0" applyNumberFormat="1" applyFont="1" applyAlignment="1">
      <alignment horizontal="center"/>
    </xf>
    <xf numFmtId="9" fontId="30" fillId="0" borderId="6" xfId="0" applyNumberFormat="1" applyFont="1" applyBorder="1" applyAlignment="1">
      <alignment horizontal="center"/>
    </xf>
    <xf numFmtId="178" fontId="19" fillId="0" borderId="0" xfId="0" applyNumberFormat="1" applyFont="1" applyAlignment="1">
      <alignment horizontal="center"/>
    </xf>
    <xf numFmtId="0" fontId="30" fillId="9" borderId="0" xfId="0" applyFont="1" applyFill="1"/>
    <xf numFmtId="175" fontId="18" fillId="0" borderId="0" xfId="1" applyNumberFormat="1" applyFont="1" applyFill="1" applyAlignment="1">
      <alignment horizontal="center"/>
    </xf>
    <xf numFmtId="176" fontId="18" fillId="0" borderId="0" xfId="1" applyNumberFormat="1" applyFont="1" applyFill="1" applyAlignment="1">
      <alignment horizontal="center"/>
    </xf>
    <xf numFmtId="177" fontId="18" fillId="0" borderId="0" xfId="1" applyNumberFormat="1" applyFont="1" applyFill="1" applyAlignment="1">
      <alignment horizontal="center"/>
    </xf>
    <xf numFmtId="171" fontId="18" fillId="0" borderId="0" xfId="0" applyNumberFormat="1" applyFont="1"/>
    <xf numFmtId="172" fontId="18" fillId="0" borderId="0" xfId="0" applyNumberFormat="1" applyFont="1"/>
    <xf numFmtId="4" fontId="23" fillId="9" borderId="6" xfId="0" applyNumberFormat="1" applyFont="1" applyFill="1" applyBorder="1" applyAlignment="1">
      <alignment horizontal="center"/>
    </xf>
    <xf numFmtId="3" fontId="23" fillId="9" borderId="6" xfId="0" applyNumberFormat="1" applyFont="1" applyFill="1" applyBorder="1" applyAlignment="1">
      <alignment horizontal="center"/>
    </xf>
    <xf numFmtId="4" fontId="23" fillId="9" borderId="6" xfId="1" applyNumberFormat="1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50" fillId="9" borderId="0" xfId="0" applyFont="1" applyFill="1" applyAlignment="1">
      <alignment horizontal="center"/>
    </xf>
    <xf numFmtId="0" fontId="50" fillId="9" borderId="20" xfId="0" applyFont="1" applyFill="1" applyBorder="1" applyAlignment="1">
      <alignment horizontal="center"/>
    </xf>
    <xf numFmtId="0" fontId="39" fillId="12" borderId="0" xfId="0" applyFont="1" applyFill="1" applyAlignment="1">
      <alignment horizontal="center"/>
    </xf>
    <xf numFmtId="175" fontId="41" fillId="12" borderId="20" xfId="1" applyNumberFormat="1" applyFont="1" applyFill="1" applyBorder="1" applyAlignment="1">
      <alignment horizontal="center"/>
    </xf>
    <xf numFmtId="175" fontId="41" fillId="12" borderId="0" xfId="1" applyNumberFormat="1" applyFont="1" applyFill="1" applyAlignment="1">
      <alignment horizontal="center" vertical="center"/>
    </xf>
    <xf numFmtId="175" fontId="41" fillId="12" borderId="0" xfId="1" applyNumberFormat="1" applyFont="1" applyFill="1" applyAlignment="1">
      <alignment horizontal="center"/>
    </xf>
    <xf numFmtId="173" fontId="18" fillId="0" borderId="0" xfId="1" applyNumberFormat="1" applyFont="1" applyFill="1" applyAlignment="1">
      <alignment horizontal="center"/>
    </xf>
    <xf numFmtId="175" fontId="41" fillId="0" borderId="20" xfId="1" applyNumberFormat="1" applyFont="1" applyFill="1" applyBorder="1" applyAlignment="1">
      <alignment horizontal="center"/>
    </xf>
    <xf numFmtId="175" fontId="41" fillId="0" borderId="0" xfId="1" applyNumberFormat="1" applyFont="1" applyFill="1" applyAlignment="1">
      <alignment horizontal="center" vertical="center"/>
    </xf>
    <xf numFmtId="175" fontId="41" fillId="0" borderId="0" xfId="1" applyNumberFormat="1" applyFont="1" applyFill="1" applyAlignment="1">
      <alignment horizontal="center"/>
    </xf>
    <xf numFmtId="4" fontId="41" fillId="0" borderId="0" xfId="1" applyNumberFormat="1" applyFont="1" applyFill="1" applyAlignment="1">
      <alignment horizontal="center"/>
    </xf>
    <xf numFmtId="0" fontId="50" fillId="9" borderId="6" xfId="0" applyFont="1" applyFill="1" applyBorder="1" applyAlignment="1">
      <alignment horizontal="center"/>
    </xf>
    <xf numFmtId="175" fontId="50" fillId="9" borderId="6" xfId="1" applyNumberFormat="1" applyFont="1" applyFill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16" borderId="7" xfId="0" applyFill="1" applyBorder="1"/>
    <xf numFmtId="0" fontId="0" fillId="16" borderId="7" xfId="0" applyFill="1" applyBorder="1" applyAlignment="1">
      <alignment horizontal="center"/>
    </xf>
    <xf numFmtId="0" fontId="0" fillId="16" borderId="51" xfId="0" applyFill="1" applyBorder="1"/>
    <xf numFmtId="0" fontId="0" fillId="16" borderId="51" xfId="0" applyFill="1" applyBorder="1" applyAlignment="1">
      <alignment horizontal="center"/>
    </xf>
    <xf numFmtId="0" fontId="44" fillId="9" borderId="49" xfId="0" applyFont="1" applyFill="1" applyBorder="1" applyAlignment="1">
      <alignment horizontal="center"/>
    </xf>
    <xf numFmtId="0" fontId="23" fillId="9" borderId="53" xfId="0" applyFont="1" applyFill="1" applyBorder="1" applyAlignment="1">
      <alignment horizontal="center"/>
    </xf>
    <xf numFmtId="0" fontId="18" fillId="16" borderId="54" xfId="0" applyFont="1" applyFill="1" applyBorder="1" applyAlignment="1">
      <alignment horizontal="center"/>
    </xf>
    <xf numFmtId="0" fontId="18" fillId="16" borderId="55" xfId="0" applyFont="1" applyFill="1" applyBorder="1" applyAlignment="1">
      <alignment horizontal="center"/>
    </xf>
    <xf numFmtId="4" fontId="18" fillId="16" borderId="55" xfId="0" applyNumberFormat="1" applyFont="1" applyFill="1" applyBorder="1" applyAlignment="1">
      <alignment horizontal="center"/>
    </xf>
    <xf numFmtId="0" fontId="18" fillId="16" borderId="56" xfId="0" applyFont="1" applyFill="1" applyBorder="1" applyAlignment="1">
      <alignment horizontal="center"/>
    </xf>
    <xf numFmtId="0" fontId="18" fillId="16" borderId="23" xfId="0" applyFont="1" applyFill="1" applyBorder="1" applyAlignment="1">
      <alignment horizontal="center"/>
    </xf>
    <xf numFmtId="0" fontId="18" fillId="16" borderId="57" xfId="0" applyFont="1" applyFill="1" applyBorder="1" applyAlignment="1">
      <alignment horizontal="center"/>
    </xf>
    <xf numFmtId="4" fontId="18" fillId="16" borderId="57" xfId="0" applyNumberFormat="1" applyFont="1" applyFill="1" applyBorder="1" applyAlignment="1">
      <alignment horizontal="center"/>
    </xf>
    <xf numFmtId="0" fontId="18" fillId="16" borderId="29" xfId="0" applyFont="1" applyFill="1" applyBorder="1" applyAlignment="1">
      <alignment horizontal="center"/>
    </xf>
    <xf numFmtId="0" fontId="18" fillId="16" borderId="16" xfId="0" applyFont="1" applyFill="1" applyBorder="1" applyAlignment="1">
      <alignment horizontal="center"/>
    </xf>
    <xf numFmtId="0" fontId="18" fillId="16" borderId="0" xfId="0" applyFont="1" applyFill="1" applyAlignment="1">
      <alignment horizontal="center"/>
    </xf>
    <xf numFmtId="4" fontId="18" fillId="16" borderId="0" xfId="0" applyNumberFormat="1" applyFont="1" applyFill="1" applyAlignment="1">
      <alignment horizontal="center"/>
    </xf>
    <xf numFmtId="0" fontId="18" fillId="16" borderId="22" xfId="0" applyFont="1" applyFill="1" applyBorder="1" applyAlignment="1">
      <alignment horizontal="center"/>
    </xf>
    <xf numFmtId="0" fontId="18" fillId="16" borderId="58" xfId="0" applyFont="1" applyFill="1" applyBorder="1" applyAlignment="1">
      <alignment horizontal="center"/>
    </xf>
    <xf numFmtId="0" fontId="18" fillId="16" borderId="2" xfId="0" applyFont="1" applyFill="1" applyBorder="1" applyAlignment="1">
      <alignment horizontal="center"/>
    </xf>
    <xf numFmtId="4" fontId="18" fillId="16" borderId="2" xfId="0" applyNumberFormat="1" applyFont="1" applyFill="1" applyBorder="1" applyAlignment="1">
      <alignment horizontal="center"/>
    </xf>
    <xf numFmtId="0" fontId="18" fillId="16" borderId="59" xfId="0" applyFont="1" applyFill="1" applyBorder="1" applyAlignment="1">
      <alignment horizontal="center"/>
    </xf>
    <xf numFmtId="0" fontId="18" fillId="16" borderId="60" xfId="0" applyFont="1" applyFill="1" applyBorder="1" applyAlignment="1">
      <alignment horizontal="center"/>
    </xf>
    <xf numFmtId="0" fontId="18" fillId="16" borderId="5" xfId="0" applyFont="1" applyFill="1" applyBorder="1" applyAlignment="1">
      <alignment horizontal="center"/>
    </xf>
    <xf numFmtId="4" fontId="18" fillId="16" borderId="5" xfId="0" applyNumberFormat="1" applyFont="1" applyFill="1" applyBorder="1" applyAlignment="1">
      <alignment horizontal="center"/>
    </xf>
    <xf numFmtId="0" fontId="18" fillId="16" borderId="61" xfId="0" applyFont="1" applyFill="1" applyBorder="1" applyAlignment="1">
      <alignment horizontal="center"/>
    </xf>
    <xf numFmtId="0" fontId="18" fillId="16" borderId="44" xfId="0" applyFont="1" applyFill="1" applyBorder="1" applyAlignment="1">
      <alignment horizontal="center"/>
    </xf>
    <xf numFmtId="0" fontId="18" fillId="16" borderId="6" xfId="0" applyFont="1" applyFill="1" applyBorder="1" applyAlignment="1">
      <alignment horizontal="center"/>
    </xf>
    <xf numFmtId="4" fontId="18" fillId="16" borderId="6" xfId="0" applyNumberFormat="1" applyFont="1" applyFill="1" applyBorder="1" applyAlignment="1">
      <alignment horizontal="center"/>
    </xf>
    <xf numFmtId="0" fontId="18" fillId="16" borderId="15" xfId="0" applyFont="1" applyFill="1" applyBorder="1" applyAlignment="1">
      <alignment horizontal="center"/>
    </xf>
    <xf numFmtId="0" fontId="30" fillId="0" borderId="62" xfId="0" applyFont="1" applyBorder="1"/>
    <xf numFmtId="4" fontId="18" fillId="0" borderId="62" xfId="0" applyNumberFormat="1" applyFont="1" applyBorder="1" applyAlignment="1">
      <alignment horizontal="center"/>
    </xf>
    <xf numFmtId="167" fontId="18" fillId="0" borderId="62" xfId="23" applyNumberFormat="1" applyFont="1" applyBorder="1" applyAlignment="1">
      <alignment horizontal="center"/>
    </xf>
    <xf numFmtId="167" fontId="18" fillId="0" borderId="62" xfId="0" applyNumberFormat="1" applyFont="1" applyBorder="1" applyAlignment="1">
      <alignment horizontal="center"/>
    </xf>
    <xf numFmtId="3" fontId="18" fillId="0" borderId="62" xfId="0" applyNumberFormat="1" applyFont="1" applyBorder="1" applyAlignment="1">
      <alignment horizontal="center"/>
    </xf>
    <xf numFmtId="3" fontId="18" fillId="0" borderId="62" xfId="23" applyNumberFormat="1" applyFont="1" applyBorder="1" applyAlignment="1">
      <alignment horizontal="center"/>
    </xf>
    <xf numFmtId="0" fontId="53" fillId="9" borderId="0" xfId="0" applyFont="1" applyFill="1" applyAlignment="1">
      <alignment horizontal="center"/>
    </xf>
    <xf numFmtId="0" fontId="21" fillId="0" borderId="63" xfId="0" applyFont="1" applyBorder="1" applyAlignment="1">
      <alignment horizontal="center"/>
    </xf>
    <xf numFmtId="0" fontId="30" fillId="0" borderId="63" xfId="0" applyFont="1" applyBorder="1" applyAlignment="1">
      <alignment horizontal="center"/>
    </xf>
    <xf numFmtId="3" fontId="30" fillId="0" borderId="63" xfId="0" applyNumberFormat="1" applyFont="1" applyBorder="1" applyAlignment="1">
      <alignment horizontal="center"/>
    </xf>
    <xf numFmtId="0" fontId="44" fillId="9" borderId="64" xfId="0" applyFont="1" applyFill="1" applyBorder="1" applyAlignment="1">
      <alignment horizontal="center"/>
    </xf>
    <xf numFmtId="0" fontId="19" fillId="0" borderId="63" xfId="0" applyFont="1" applyBorder="1" applyAlignment="1">
      <alignment horizontal="center"/>
    </xf>
    <xf numFmtId="164" fontId="22" fillId="0" borderId="63" xfId="1" applyNumberFormat="1" applyFont="1" applyFill="1" applyBorder="1" applyAlignment="1">
      <alignment horizontal="center"/>
    </xf>
    <xf numFmtId="0" fontId="18" fillId="0" borderId="63" xfId="0" applyFont="1" applyBorder="1" applyAlignment="1">
      <alignment horizontal="center"/>
    </xf>
    <xf numFmtId="166" fontId="18" fillId="0" borderId="63" xfId="0" applyNumberFormat="1" applyFont="1" applyBorder="1" applyAlignment="1">
      <alignment horizontal="center"/>
    </xf>
    <xf numFmtId="173" fontId="18" fillId="0" borderId="63" xfId="1" applyNumberFormat="1" applyFont="1" applyBorder="1" applyAlignment="1">
      <alignment horizontal="center"/>
    </xf>
    <xf numFmtId="170" fontId="23" fillId="9" borderId="6" xfId="1" applyFont="1" applyFill="1" applyBorder="1" applyAlignment="1">
      <alignment horizontal="center"/>
    </xf>
    <xf numFmtId="170" fontId="18" fillId="0" borderId="63" xfId="1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168" fontId="44" fillId="9" borderId="0" xfId="2" applyNumberFormat="1" applyFont="1" applyFill="1" applyBorder="1" applyAlignment="1">
      <alignment horizontal="center"/>
    </xf>
    <xf numFmtId="0" fontId="19" fillId="0" borderId="64" xfId="0" applyFont="1" applyBorder="1" applyAlignment="1">
      <alignment horizontal="center"/>
    </xf>
    <xf numFmtId="173" fontId="18" fillId="0" borderId="64" xfId="1" applyNumberFormat="1" applyFont="1" applyBorder="1" applyAlignment="1">
      <alignment horizontal="center"/>
    </xf>
    <xf numFmtId="173" fontId="30" fillId="0" borderId="64" xfId="1" applyNumberFormat="1" applyFont="1" applyBorder="1" applyAlignment="1">
      <alignment horizontal="center"/>
    </xf>
    <xf numFmtId="178" fontId="18" fillId="0" borderId="63" xfId="0" applyNumberFormat="1" applyFont="1" applyBorder="1" applyAlignment="1">
      <alignment horizontal="center"/>
    </xf>
    <xf numFmtId="168" fontId="20" fillId="9" borderId="0" xfId="2" applyNumberFormat="1" applyFont="1" applyFill="1" applyBorder="1" applyAlignment="1">
      <alignment horizontal="center"/>
    </xf>
    <xf numFmtId="0" fontId="28" fillId="0" borderId="63" xfId="0" applyFont="1" applyBorder="1" applyAlignment="1">
      <alignment horizontal="center"/>
    </xf>
    <xf numFmtId="10" fontId="20" fillId="9" borderId="0" xfId="2" applyNumberFormat="1" applyFont="1" applyFill="1" applyBorder="1" applyAlignment="1">
      <alignment horizontal="center" vertical="center"/>
    </xf>
    <xf numFmtId="170" fontId="18" fillId="0" borderId="64" xfId="1" applyFont="1" applyBorder="1" applyAlignment="1">
      <alignment horizontal="center"/>
    </xf>
    <xf numFmtId="168" fontId="18" fillId="0" borderId="64" xfId="0" applyNumberFormat="1" applyFont="1" applyBorder="1" applyAlignment="1">
      <alignment horizontal="center"/>
    </xf>
    <xf numFmtId="178" fontId="19" fillId="0" borderId="63" xfId="0" applyNumberFormat="1" applyFont="1" applyBorder="1" applyAlignment="1">
      <alignment horizontal="center"/>
    </xf>
    <xf numFmtId="167" fontId="18" fillId="0" borderId="64" xfId="0" applyNumberFormat="1" applyFont="1" applyBorder="1" applyAlignment="1">
      <alignment horizontal="center"/>
    </xf>
    <xf numFmtId="173" fontId="23" fillId="9" borderId="0" xfId="1" applyNumberFormat="1" applyFont="1" applyFill="1" applyBorder="1" applyAlignment="1">
      <alignment horizontal="center"/>
    </xf>
    <xf numFmtId="173" fontId="23" fillId="9" borderId="69" xfId="1" applyNumberFormat="1" applyFont="1" applyFill="1" applyBorder="1" applyAlignment="1">
      <alignment horizontal="center"/>
    </xf>
    <xf numFmtId="168" fontId="23" fillId="9" borderId="64" xfId="2" applyNumberFormat="1" applyFont="1" applyFill="1" applyBorder="1" applyAlignment="1">
      <alignment horizontal="center"/>
    </xf>
    <xf numFmtId="168" fontId="23" fillId="9" borderId="71" xfId="2" applyNumberFormat="1" applyFont="1" applyFill="1" applyBorder="1" applyAlignment="1">
      <alignment horizontal="center"/>
    </xf>
    <xf numFmtId="4" fontId="0" fillId="0" borderId="0" xfId="0" applyNumberFormat="1" applyAlignment="1">
      <alignment horizontal="right"/>
    </xf>
    <xf numFmtId="0" fontId="19" fillId="0" borderId="0" xfId="24" applyFont="1" applyAlignment="1">
      <alignment horizontal="center"/>
    </xf>
    <xf numFmtId="49" fontId="19" fillId="0" borderId="0" xfId="24" applyNumberFormat="1" applyFont="1" applyAlignment="1">
      <alignment horizontal="center"/>
    </xf>
    <xf numFmtId="0" fontId="20" fillId="9" borderId="0" xfId="24" applyFont="1" applyFill="1" applyAlignment="1">
      <alignment horizontal="center"/>
    </xf>
    <xf numFmtId="0" fontId="18" fillId="0" borderId="0" xfId="24" applyFont="1" applyAlignment="1">
      <alignment horizontal="left"/>
    </xf>
    <xf numFmtId="0" fontId="23" fillId="9" borderId="0" xfId="24" applyFont="1" applyFill="1" applyAlignment="1">
      <alignment horizontal="center" vertical="center"/>
    </xf>
    <xf numFmtId="0" fontId="23" fillId="9" borderId="2" xfId="24" applyFont="1" applyFill="1" applyBorder="1" applyAlignment="1">
      <alignment horizontal="center"/>
    </xf>
    <xf numFmtId="0" fontId="0" fillId="0" borderId="0" xfId="0"/>
    <xf numFmtId="0" fontId="29" fillId="0" borderId="4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33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49" fontId="19" fillId="0" borderId="2" xfId="0" applyNumberFormat="1" applyFont="1" applyBorder="1" applyAlignment="1">
      <alignment horizontal="center"/>
    </xf>
    <xf numFmtId="0" fontId="23" fillId="9" borderId="3" xfId="0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173" fontId="23" fillId="9" borderId="70" xfId="1" applyNumberFormat="1" applyFont="1" applyFill="1" applyBorder="1" applyAlignment="1">
      <alignment horizontal="center"/>
    </xf>
    <xf numFmtId="173" fontId="23" fillId="9" borderId="64" xfId="1" applyNumberFormat="1" applyFont="1" applyFill="1" applyBorder="1" applyAlignment="1">
      <alignment horizontal="center"/>
    </xf>
    <xf numFmtId="173" fontId="23" fillId="9" borderId="65" xfId="1" applyNumberFormat="1" applyFont="1" applyFill="1" applyBorder="1" applyAlignment="1">
      <alignment horizontal="center"/>
    </xf>
    <xf numFmtId="173" fontId="23" fillId="9" borderId="66" xfId="1" applyNumberFormat="1" applyFont="1" applyFill="1" applyBorder="1" applyAlignment="1">
      <alignment horizontal="center"/>
    </xf>
    <xf numFmtId="173" fontId="23" fillId="9" borderId="67" xfId="1" applyNumberFormat="1" applyFont="1" applyFill="1" applyBorder="1" applyAlignment="1">
      <alignment horizontal="center"/>
    </xf>
    <xf numFmtId="173" fontId="23" fillId="9" borderId="68" xfId="1" applyNumberFormat="1" applyFont="1" applyFill="1" applyBorder="1" applyAlignment="1">
      <alignment horizontal="center"/>
    </xf>
    <xf numFmtId="173" fontId="23" fillId="9" borderId="0" xfId="1" applyNumberFormat="1" applyFont="1" applyFill="1" applyBorder="1" applyAlignment="1">
      <alignment horizontal="center"/>
    </xf>
    <xf numFmtId="0" fontId="51" fillId="0" borderId="0" xfId="0" applyFont="1" applyAlignment="1">
      <alignment horizontal="center"/>
    </xf>
    <xf numFmtId="0" fontId="29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  <xf numFmtId="0" fontId="0" fillId="9" borderId="8" xfId="0" applyFill="1" applyBorder="1"/>
    <xf numFmtId="0" fontId="23" fillId="9" borderId="9" xfId="0" applyFont="1" applyFill="1" applyBorder="1" applyAlignment="1">
      <alignment horizontal="center"/>
    </xf>
    <xf numFmtId="0" fontId="23" fillId="9" borderId="8" xfId="0" applyFont="1" applyFill="1" applyBorder="1" applyAlignment="1">
      <alignment horizontal="center"/>
    </xf>
    <xf numFmtId="0" fontId="23" fillId="9" borderId="10" xfId="0" applyFont="1" applyFill="1" applyBorder="1" applyAlignment="1">
      <alignment horizontal="center"/>
    </xf>
    <xf numFmtId="0" fontId="0" fillId="9" borderId="34" xfId="0" applyFill="1" applyBorder="1"/>
    <xf numFmtId="0" fontId="20" fillId="9" borderId="35" xfId="0" applyFont="1" applyFill="1" applyBorder="1" applyAlignment="1">
      <alignment horizontal="center"/>
    </xf>
    <xf numFmtId="0" fontId="20" fillId="9" borderId="36" xfId="0" applyFont="1" applyFill="1" applyBorder="1" applyAlignment="1">
      <alignment horizontal="center"/>
    </xf>
    <xf numFmtId="0" fontId="20" fillId="9" borderId="8" xfId="0" applyFont="1" applyFill="1" applyBorder="1" applyAlignment="1">
      <alignment horizontal="center"/>
    </xf>
    <xf numFmtId="0" fontId="45" fillId="0" borderId="0" xfId="0" applyFont="1" applyAlignment="1">
      <alignment horizontal="left"/>
    </xf>
    <xf numFmtId="17" fontId="44" fillId="9" borderId="0" xfId="0" applyNumberFormat="1" applyFont="1" applyFill="1" applyAlignment="1">
      <alignment horizontal="center"/>
    </xf>
    <xf numFmtId="0" fontId="34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52" fillId="0" borderId="0" xfId="0" applyFont="1" applyAlignment="1">
      <alignment horizontal="center"/>
    </xf>
    <xf numFmtId="0" fontId="28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8" fillId="0" borderId="5" xfId="0" applyFont="1" applyBorder="1" applyAlignment="1">
      <alignment horizontal="left"/>
    </xf>
    <xf numFmtId="0" fontId="23" fillId="9" borderId="2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30" fillId="0" borderId="0" xfId="0" applyFont="1" applyAlignment="1">
      <alignment horizontal="left" wrapText="1"/>
    </xf>
    <xf numFmtId="4" fontId="19" fillId="0" borderId="0" xfId="0" applyNumberFormat="1" applyFont="1" applyAlignment="1">
      <alignment horizontal="center"/>
    </xf>
    <xf numFmtId="0" fontId="23" fillId="9" borderId="0" xfId="0" applyFont="1" applyFill="1" applyAlignment="1">
      <alignment horizontal="center" vertical="center"/>
    </xf>
    <xf numFmtId="0" fontId="54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50" fillId="9" borderId="49" xfId="0" applyFont="1" applyFill="1" applyBorder="1" applyAlignment="1">
      <alignment horizontal="center"/>
    </xf>
    <xf numFmtId="0" fontId="50" fillId="9" borderId="50" xfId="0" applyFont="1" applyFill="1" applyBorder="1" applyAlignment="1">
      <alignment horizontal="center"/>
    </xf>
    <xf numFmtId="0" fontId="44" fillId="9" borderId="52" xfId="0" applyFont="1" applyFill="1" applyBorder="1" applyAlignment="1">
      <alignment horizontal="center"/>
    </xf>
    <xf numFmtId="0" fontId="20" fillId="9" borderId="0" xfId="0" applyFont="1" applyFill="1" applyAlignment="1">
      <alignment horizontal="center" vertical="center"/>
    </xf>
    <xf numFmtId="0" fontId="54" fillId="0" borderId="0" xfId="0" applyFont="1" applyAlignment="1">
      <alignment horizontal="center"/>
    </xf>
    <xf numFmtId="0" fontId="0" fillId="0" borderId="2" xfId="0" applyBorder="1"/>
    <xf numFmtId="0" fontId="23" fillId="9" borderId="53" xfId="0" applyFont="1" applyFill="1" applyBorder="1" applyAlignment="1">
      <alignment horizontal="center"/>
    </xf>
    <xf numFmtId="0" fontId="28" fillId="0" borderId="4" xfId="0" applyFont="1" applyBorder="1" applyAlignment="1">
      <alignment horizontal="left"/>
    </xf>
  </cellXfs>
  <cellStyles count="30">
    <cellStyle name="Accent" xfId="3" xr:uid="{E6F06367-E66D-4971-AD4C-AD5B106E4EF4}"/>
    <cellStyle name="Accent 1" xfId="4" xr:uid="{1F4E73ED-3C04-44D1-BB92-C4426FDBC172}"/>
    <cellStyle name="Accent 2" xfId="5" xr:uid="{E9F674C6-D02B-4458-A7A4-84F80CE6746C}"/>
    <cellStyle name="Accent 3" xfId="6" xr:uid="{D207FCAA-A09D-4C4E-AAB0-8696C0F28C2C}"/>
    <cellStyle name="Bad" xfId="7" xr:uid="{2539259A-0C4C-4DC2-B5E5-66E6028926D7}"/>
    <cellStyle name="Error" xfId="8" xr:uid="{FDD6FB1F-ED23-45BF-A91C-EDD7E99ED6B3}"/>
    <cellStyle name="Footnote" xfId="9" xr:uid="{7D2F7C01-67BB-4651-B3CF-61304CADD14A}"/>
    <cellStyle name="Good" xfId="10" xr:uid="{88FFC7E9-29AD-4E60-B3B8-451553FD2525}"/>
    <cellStyle name="Heading (user)" xfId="11" xr:uid="{5032E9F3-FB89-4A1E-8E3B-C4C94BD766B0}"/>
    <cellStyle name="Heading 1" xfId="12" xr:uid="{E68DDE2E-2EDC-4945-8BEE-39FB9766648D}"/>
    <cellStyle name="Heading 2" xfId="13" xr:uid="{F8060FD8-354A-4472-9F7C-5CA6448EABF8}"/>
    <cellStyle name="Hyperlink" xfId="14" xr:uid="{684275BC-A92F-409E-84F0-3FDBED8B9A44}"/>
    <cellStyle name="Millares" xfId="1" builtinId="3" customBuiltin="1"/>
    <cellStyle name="Millares 2" xfId="15" xr:uid="{E52D1806-C397-4AE5-BB79-00B166E4AEE4}"/>
    <cellStyle name="Millares 2 2" xfId="16" xr:uid="{CE9D05B6-6E75-4B00-9CDE-1571CA98DE15}"/>
    <cellStyle name="Millares 3" xfId="17" xr:uid="{C24D59CB-0F3F-4064-B671-383280B12DE7}"/>
    <cellStyle name="Neutral 2" xfId="18" xr:uid="{0DDF2566-7F7A-425E-A16C-1EA1C867BDF5}"/>
    <cellStyle name="Normal" xfId="0" builtinId="0" customBuiltin="1"/>
    <cellStyle name="Normal 2" xfId="19" xr:uid="{DAE2BF8B-B365-44C0-A188-DDB21F6B88E1}"/>
    <cellStyle name="Normal 2 2" xfId="20" xr:uid="{A3D29CF0-10AE-43FB-9560-4EDE95688659}"/>
    <cellStyle name="Normal 3" xfId="21" xr:uid="{3E9AE3F2-5B64-4A84-8307-9F43A47DA716}"/>
    <cellStyle name="Normal 3 2" xfId="22" xr:uid="{6A214A50-1CB1-4D73-A61C-67D47D11DE88}"/>
    <cellStyle name="Normal 4" xfId="23" xr:uid="{16CE0643-D791-40AD-B8A8-E188362DD8EC}"/>
    <cellStyle name="Normal 5" xfId="24" xr:uid="{8221E851-DDA2-4F2F-B1E3-7A12EE021383}"/>
    <cellStyle name="Normal 6" xfId="25" xr:uid="{96ADA748-FCF8-40B5-A7C9-B2743650088E}"/>
    <cellStyle name="Note" xfId="26" xr:uid="{D87E3E21-D821-45AA-A7C3-0336A0B3EB44}"/>
    <cellStyle name="Porcentaje" xfId="2" builtinId="5"/>
    <cellStyle name="Status" xfId="27" xr:uid="{2F4B7589-5C92-4C37-8A5A-C60E462B506F}"/>
    <cellStyle name="Text" xfId="28" xr:uid="{1CB4BD74-FDBF-40D5-8144-2922F1153493}"/>
    <cellStyle name="Warning" xfId="29" xr:uid="{4693320C-E4F5-47F4-BE99-85E20DF412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40" b="0" i="0" u="none" strike="noStrike" kern="1200" spc="0" baseline="0">
                <a:solidFill>
                  <a:srgbClr val="000000"/>
                </a:solidFill>
                <a:latin typeface="Arial" pitchFamily="34"/>
                <a:cs typeface="Arial" pitchFamily="34"/>
              </a:defRPr>
            </a:pPr>
            <a:r>
              <a:rPr lang="es-ES" sz="144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Personas egresadas atendidas en ONG según sexo.</a:t>
            </a:r>
            <a:br>
              <a:rPr lang="es-ES" sz="144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</a:br>
            <a:r>
              <a:rPr lang="es-ES" sz="144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Año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ONG_Sexo!$C$6:$C$6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200" b="0" i="0" u="none" strike="noStrike" kern="1200" baseline="0">
                    <a:solidFill>
                      <a:srgbClr val="000000"/>
                    </a:solidFill>
                    <a:latin typeface="Arial" pitchFamily="34"/>
                    <a:cs typeface="Arial" pitchFamily="34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ONG_Sexo!$B$8:$B$19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 </c:v>
                </c:pt>
              </c:strCache>
            </c:strRef>
          </c:cat>
          <c:val>
            <c:numRef>
              <c:f>ONG_Sexo!$C$8:$C$19</c:f>
              <c:numCache>
                <c:formatCode>General</c:formatCode>
                <c:ptCount val="12"/>
                <c:pt idx="0">
                  <c:v>164</c:v>
                </c:pt>
                <c:pt idx="1">
                  <c:v>171</c:v>
                </c:pt>
                <c:pt idx="2">
                  <c:v>216</c:v>
                </c:pt>
                <c:pt idx="3">
                  <c:v>211</c:v>
                </c:pt>
                <c:pt idx="4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E-4A3A-B646-0D2F783B30AB}"/>
            </c:ext>
          </c:extLst>
        </c:ser>
        <c:ser>
          <c:idx val="1"/>
          <c:order val="1"/>
          <c:tx>
            <c:strRef>
              <c:f>ONG_Sexo!$D$6:$D$6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200" b="0" i="0" u="none" strike="noStrike" kern="1200" baseline="0">
                    <a:solidFill>
                      <a:srgbClr val="000000"/>
                    </a:solidFill>
                    <a:latin typeface="Arial" pitchFamily="34"/>
                    <a:cs typeface="Arial" pitchFamily="34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ONG_Sexo!$B$8:$B$19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 </c:v>
                </c:pt>
              </c:strCache>
            </c:strRef>
          </c:cat>
          <c:val>
            <c:numRef>
              <c:f>ONG_Sexo!$D$8:$D$19</c:f>
              <c:numCache>
                <c:formatCode>General</c:formatCode>
                <c:ptCount val="12"/>
                <c:pt idx="0">
                  <c:v>11</c:v>
                </c:pt>
                <c:pt idx="1">
                  <c:v>16</c:v>
                </c:pt>
                <c:pt idx="2">
                  <c:v>35</c:v>
                </c:pt>
                <c:pt idx="3">
                  <c:v>21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DE-4A3A-B646-0D2F783B3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780160"/>
        <c:axId val="725777280"/>
      </c:barChart>
      <c:valAx>
        <c:axId val="72577728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200" b="0" i="0" u="none" strike="noStrike" kern="1200" baseline="0">
                    <a:solidFill>
                      <a:srgbClr val="000000"/>
                    </a:solidFill>
                    <a:latin typeface="Arial" pitchFamily="34"/>
                    <a:cs typeface="Arial" pitchFamily="34"/>
                  </a:defRPr>
                </a:pPr>
                <a:r>
                  <a:rPr lang="es-ES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Arial" pitchFamily="34"/>
                    <a:cs typeface="Arial" pitchFamily="34"/>
                  </a:rPr>
                  <a:t>cantidad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0" i="0" u="none" strike="noStrike" kern="1200" baseline="0">
                <a:solidFill>
                  <a:srgbClr val="000000"/>
                </a:solidFill>
                <a:latin typeface="Arial" pitchFamily="34"/>
                <a:cs typeface="Arial" pitchFamily="34"/>
              </a:defRPr>
            </a:pPr>
            <a:endParaRPr lang="es-CR"/>
          </a:p>
        </c:txPr>
        <c:crossAx val="725780160"/>
        <c:crosses val="autoZero"/>
        <c:crossBetween val="between"/>
      </c:valAx>
      <c:catAx>
        <c:axId val="725780160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200" b="0" i="0" u="none" strike="noStrike" kern="1200" baseline="0">
                    <a:solidFill>
                      <a:srgbClr val="000000"/>
                    </a:solidFill>
                    <a:latin typeface="Arial" pitchFamily="34"/>
                    <a:cs typeface="Arial" pitchFamily="34"/>
                  </a:defRPr>
                </a:pPr>
                <a:r>
                  <a:rPr lang="es-ES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Arial" pitchFamily="34"/>
                    <a:cs typeface="Arial" pitchFamily="34"/>
                  </a:rPr>
                  <a:t>Mes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0" i="0" u="none" strike="noStrike" kern="1200" baseline="0">
                <a:solidFill>
                  <a:srgbClr val="000000"/>
                </a:solidFill>
                <a:latin typeface="Arial" pitchFamily="34"/>
                <a:cs typeface="Arial" pitchFamily="34"/>
              </a:defRPr>
            </a:pPr>
            <a:endParaRPr lang="es-CR"/>
          </a:p>
        </c:txPr>
        <c:crossAx val="72577728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0" i="0" u="none" strike="noStrike" kern="1200" baseline="0">
              <a:solidFill>
                <a:srgbClr val="000000"/>
              </a:solidFill>
              <a:latin typeface="Arial" pitchFamily="34"/>
              <a:cs typeface="Arial" pitchFamily="34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200" b="0" i="0" u="none" strike="noStrike" kern="1200" baseline="0">
          <a:solidFill>
            <a:srgbClr val="000000"/>
          </a:solidFill>
          <a:latin typeface="Arial" pitchFamily="34"/>
          <a:cs typeface="Arial" pitchFamily="34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Armas de fuego decomisadas, vinculadas al narcotráfico</a:t>
            </a:r>
            <a:b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2006-2024</a:t>
            </a:r>
          </a:p>
        </c:rich>
      </c:tx>
      <c:layout>
        <c:manualLayout>
          <c:xMode val="edge"/>
          <c:yMode val="edge"/>
          <c:x val="7.8565379236996039E-2"/>
          <c:y val="1.5810289801367155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2C5D98"/>
                </a:gs>
                <a:gs pos="100000">
                  <a:srgbClr val="3C7BC7"/>
                </a:gs>
              </a:gsLst>
              <a:lin ang="16200000"/>
            </a:gradFill>
            <a:ln>
              <a:noFill/>
            </a:ln>
            <a:effectLst>
              <a:outerShdw dist="22997" dir="5400000" algn="tl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062-4B63-9264-83676FF9DF7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062-4B63-9264-83676FF9DF7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062-4B63-9264-83676FF9DF7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062-4B63-9264-83676FF9DF79}"/>
              </c:ext>
            </c:extLst>
          </c:dPt>
          <c:dLbls>
            <c:dLbl>
              <c:idx val="0"/>
              <c:layout>
                <c:manualLayout>
                  <c:x val="9.7161709754430559E-3"/>
                  <c:y val="-6.9777531378860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2-4B63-9264-83676FF9DF79}"/>
                </c:ext>
              </c:extLst>
            </c:dLbl>
            <c:dLbl>
              <c:idx val="1"/>
              <c:layout>
                <c:manualLayout>
                  <c:x val="1.0467393947724196E-2"/>
                  <c:y val="-5.4308967920050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62-4B63-9264-83676FF9DF79}"/>
                </c:ext>
              </c:extLst>
            </c:dLbl>
            <c:dLbl>
              <c:idx val="2"/>
              <c:layout>
                <c:manualLayout>
                  <c:x val="7.3082904257623926E-3"/>
                  <c:y val="-5.7402763605459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2-4B63-9264-83676FF9DF79}"/>
                </c:ext>
              </c:extLst>
            </c:dLbl>
            <c:dLbl>
              <c:idx val="3"/>
              <c:layout>
                <c:manualLayout>
                  <c:x val="1.0014257591814929E-2"/>
                  <c:y val="-5.43091754041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2-4B63-9264-83676FF9DF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armas_de_fuego_serie_anual!$B$8:$B$26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armas_de_fuego_serie_anual!$C$8:$C$26</c:f>
              <c:numCache>
                <c:formatCode>General</c:formatCode>
                <c:ptCount val="19"/>
                <c:pt idx="0">
                  <c:v>28</c:v>
                </c:pt>
                <c:pt idx="1">
                  <c:v>46</c:v>
                </c:pt>
                <c:pt idx="2">
                  <c:v>61</c:v>
                </c:pt>
                <c:pt idx="3">
                  <c:v>83</c:v>
                </c:pt>
                <c:pt idx="4">
                  <c:v>86</c:v>
                </c:pt>
                <c:pt idx="5">
                  <c:v>68</c:v>
                </c:pt>
                <c:pt idx="6">
                  <c:v>62</c:v>
                </c:pt>
                <c:pt idx="7">
                  <c:v>75</c:v>
                </c:pt>
                <c:pt idx="8">
                  <c:v>82</c:v>
                </c:pt>
                <c:pt idx="9">
                  <c:v>50</c:v>
                </c:pt>
                <c:pt idx="10">
                  <c:v>88</c:v>
                </c:pt>
                <c:pt idx="11">
                  <c:v>62</c:v>
                </c:pt>
                <c:pt idx="12">
                  <c:v>112</c:v>
                </c:pt>
                <c:pt idx="13">
                  <c:v>134</c:v>
                </c:pt>
                <c:pt idx="14">
                  <c:v>91</c:v>
                </c:pt>
                <c:pt idx="15">
                  <c:v>101</c:v>
                </c:pt>
                <c:pt idx="16">
                  <c:v>55</c:v>
                </c:pt>
                <c:pt idx="17">
                  <c:v>103</c:v>
                </c:pt>
                <c:pt idx="1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B63-9264-83676FF9D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867104"/>
        <c:axId val="727635120"/>
      </c:barChart>
      <c:valAx>
        <c:axId val="72763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26867104"/>
        <c:crosses val="autoZero"/>
        <c:crossBetween val="between"/>
      </c:valAx>
      <c:catAx>
        <c:axId val="72686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2763512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Costa Rica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Marihuana en picadura decomisada (kg) por mes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Año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3247327878028627E-2"/>
          <c:y val="0.18175151983668492"/>
          <c:w val="0.97085976196538037"/>
          <c:h val="0.779339350386899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  <a:effectLst>
              <a:outerShdw dist="50804" dir="5400000" algn="tl">
                <a:srgbClr val="595959"/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Decomisos_Marihuana!$B$7:$B$18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Decomisos_Marihuana!$C$7:$C$18</c:f>
              <c:numCache>
                <c:formatCode>#,##0.00</c:formatCode>
                <c:ptCount val="12"/>
                <c:pt idx="0">
                  <c:v>42.683499999999988</c:v>
                </c:pt>
                <c:pt idx="1">
                  <c:v>2539.5660399999997</c:v>
                </c:pt>
                <c:pt idx="2">
                  <c:v>152.44077000000041</c:v>
                </c:pt>
                <c:pt idx="3" formatCode="#\ ##0.0">
                  <c:v>70.599999999999994</c:v>
                </c:pt>
                <c:pt idx="4" formatCode="#\ ##0.0">
                  <c:v>2077.1030100000003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B-4506-A821-524A0D4EA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532704"/>
        <c:axId val="745436064"/>
      </c:barChart>
      <c:valAx>
        <c:axId val="745436064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40532704"/>
        <c:crosses val="autoZero"/>
        <c:crossBetween val="between"/>
      </c:valAx>
      <c:catAx>
        <c:axId val="74053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4543606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Costa Rica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Cocaína decomisada (kg) por mes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Año 2024</a:t>
            </a:r>
          </a:p>
        </c:rich>
      </c:tx>
      <c:layout>
        <c:manualLayout>
          <c:xMode val="edge"/>
          <c:yMode val="edge"/>
          <c:x val="0.35124756363632376"/>
          <c:y val="1.118100879101342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898346129193744"/>
          <c:w val="0.98984321384049401"/>
          <c:h val="0.8072783415442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  <a:effectLst>
              <a:outerShdw dist="50804" dir="5400000" algn="tl">
                <a:srgbClr val="7F7F7F"/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Decomisos_Cocaína!$B$6:$B$17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Decomisos_Cocaína!$C$6:$C$17</c:f>
              <c:numCache>
                <c:formatCode>#,##0.00</c:formatCode>
                <c:ptCount val="12"/>
                <c:pt idx="0">
                  <c:v>1048.2616499999999</c:v>
                </c:pt>
                <c:pt idx="1">
                  <c:v>830.13444999999979</c:v>
                </c:pt>
                <c:pt idx="2">
                  <c:v>4271.0675700000002</c:v>
                </c:pt>
                <c:pt idx="3" formatCode="#\ ##0.0">
                  <c:v>1126.7160800000001</c:v>
                </c:pt>
                <c:pt idx="4" formatCode="#\ ##0.0">
                  <c:v>1764.5733599999999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4-49C7-802D-2A754C705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492928"/>
        <c:axId val="959491968"/>
      </c:barChart>
      <c:valAx>
        <c:axId val="959491968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959492928"/>
        <c:crosses val="autoZero"/>
        <c:crossBetween val="between"/>
      </c:valAx>
      <c:catAx>
        <c:axId val="959492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95949196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Costa Rica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Cantidad de crack decomisado(piedras) por mes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Año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Decomisos_Crack!$B$5:$B$16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Decomisos_Crack!$C$5:$C$16</c:f>
              <c:numCache>
                <c:formatCode>#,##0</c:formatCode>
                <c:ptCount val="12"/>
                <c:pt idx="0">
                  <c:v>41753.733333333206</c:v>
                </c:pt>
                <c:pt idx="1">
                  <c:v>32368.466666666925</c:v>
                </c:pt>
                <c:pt idx="2">
                  <c:v>42161.933333333363</c:v>
                </c:pt>
                <c:pt idx="3">
                  <c:v>53764.999999999956</c:v>
                </c:pt>
                <c:pt idx="4">
                  <c:v>55140.133333332706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A-4FCF-8326-2D2295F2D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691328"/>
        <c:axId val="959493408"/>
      </c:barChart>
      <c:valAx>
        <c:axId val="9594934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45691328"/>
        <c:crosses val="autoZero"/>
        <c:crossBetween val="between"/>
      </c:valAx>
      <c:catAx>
        <c:axId val="745691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95949340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1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vert="horz"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0" baseline="0">
                <a:solidFill>
                  <a:srgbClr val="000000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Costa Rica</a:t>
            </a:r>
            <a:b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Personas detenidas por tráfico de drogas</a:t>
            </a:r>
            <a:b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(datos acumulados de enero a mayo de cada año)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7964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6278-4C09-A05C-36A3540BF9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detenidos_comparativ!$C$6:$D$6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detenidos_comparativ!$C$19:$D$19</c:f>
              <c:numCache>
                <c:formatCode>General</c:formatCode>
                <c:ptCount val="2"/>
                <c:pt idx="0">
                  <c:v>356</c:v>
                </c:pt>
                <c:pt idx="1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8-4C09-A05C-36A3540BF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745690848"/>
        <c:axId val="745689888"/>
      </c:barChart>
      <c:valAx>
        <c:axId val="74568988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minorGridlines>
          <c:spPr>
            <a:ln w="9528" cap="flat">
              <a:solidFill>
                <a:srgbClr val="F2F2F2"/>
              </a:solidFill>
              <a:prstDash val="solid"/>
              <a:round/>
            </a:ln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CR"/>
          </a:p>
        </c:txPr>
        <c:crossAx val="745690848"/>
        <c:crosses val="autoZero"/>
        <c:crossBetween val="between"/>
      </c:valAx>
      <c:catAx>
        <c:axId val="74569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1" i="0" u="none" strike="noStrike" kern="1200" cap="none" spc="0" baseline="0">
                <a:solidFill>
                  <a:srgbClr val="595959"/>
                </a:solidFill>
                <a:latin typeface="Calibri"/>
              </a:defRPr>
            </a:pPr>
            <a:endParaRPr lang="es-CR"/>
          </a:p>
        </c:txPr>
        <c:crossAx val="74568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Organizaciones desarticuladas</a:t>
            </a:r>
            <a:b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Mayo 2023 vs Mayo 2024</a:t>
            </a:r>
          </a:p>
        </c:rich>
      </c:tx>
      <c:layout>
        <c:manualLayout>
          <c:xMode val="edge"/>
          <c:yMode val="edge"/>
          <c:x val="0.28977127707697958"/>
          <c:y val="6.236086805833161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8432598122445359"/>
          <c:y val="0.23828593614011268"/>
          <c:w val="0.53425768578113642"/>
          <c:h val="0.650854288224743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organizaciones_desarticuladas!$C$8:$C$8</c:f>
              <c:strCache>
                <c:ptCount val="1"/>
                <c:pt idx="0">
                  <c:v>Mayo 2023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organizaciones_desarticuladas!$B$9:$B$11</c:f>
              <c:strCache>
                <c:ptCount val="3"/>
                <c:pt idx="0">
                  <c:v>Internacionales</c:v>
                </c:pt>
                <c:pt idx="1">
                  <c:v>Locales</c:v>
                </c:pt>
                <c:pt idx="2">
                  <c:v>Narcofamilias</c:v>
                </c:pt>
              </c:strCache>
            </c:strRef>
          </c:cat>
          <c:val>
            <c:numRef>
              <c:f>organizaciones_desarticuladas!$C$9:$C$11</c:f>
              <c:numCache>
                <c:formatCode>General</c:formatCode>
                <c:ptCount val="3"/>
                <c:pt idx="0">
                  <c:v>0</c:v>
                </c:pt>
                <c:pt idx="1">
                  <c:v>14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1-430A-BD62-67FE6CAA502A}"/>
            </c:ext>
          </c:extLst>
        </c:ser>
        <c:ser>
          <c:idx val="1"/>
          <c:order val="1"/>
          <c:tx>
            <c:strRef>
              <c:f>organizaciones_desarticuladas!$D$8:$D$8</c:f>
              <c:strCache>
                <c:ptCount val="1"/>
                <c:pt idx="0">
                  <c:v>Mayo 2024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organizaciones_desarticuladas!$B$9:$B$11</c:f>
              <c:strCache>
                <c:ptCount val="3"/>
                <c:pt idx="0">
                  <c:v>Internacionales</c:v>
                </c:pt>
                <c:pt idx="1">
                  <c:v>Locales</c:v>
                </c:pt>
                <c:pt idx="2">
                  <c:v>Narcofamilias</c:v>
                </c:pt>
              </c:strCache>
            </c:strRef>
          </c:cat>
          <c:val>
            <c:numRef>
              <c:f>organizaciones_desarticuladas!$D$9:$D$11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1-430A-BD62-67FE6CAA5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42475872"/>
        <c:axId val="724651040"/>
      </c:barChart>
      <c:valAx>
        <c:axId val="7246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42475872"/>
        <c:crosses val="autoZero"/>
        <c:crossBetween val="between"/>
      </c:valAx>
      <c:catAx>
        <c:axId val="742475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2465104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vert="horz" lIns="0" tIns="0" rIns="0" bIns="0"/>
        <a:lstStyle/>
        <a:p>
          <a:pPr marL="0" marR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0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Organizaciones desarticuladas</a:t>
            </a:r>
            <a:br>
              <a:rPr lang="es-ES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(datos acumulados de enero a mayo de cada año)</a:t>
            </a:r>
          </a:p>
        </c:rich>
      </c:tx>
      <c:layout>
        <c:manualLayout>
          <c:xMode val="edge"/>
          <c:yMode val="edge"/>
          <c:x val="0.13462347600304231"/>
          <c:y val="2.971209060557369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5153467225821394E-3"/>
          <c:y val="0.21522667257551645"/>
          <c:w val="0.94109827491615139"/>
          <c:h val="0.7351353777506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3AC-427D-A2D0-5FB330BABA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organizaciones_desarticuladas!$C$14:$D$14</c:f>
              <c:strCache>
                <c:ptCount val="2"/>
                <c:pt idx="0">
                  <c:v>Enero-Mayo  2023</c:v>
                </c:pt>
                <c:pt idx="1">
                  <c:v>Enero-Mayo 2024</c:v>
                </c:pt>
              </c:strCache>
            </c:strRef>
          </c:cat>
          <c:val>
            <c:numRef>
              <c:f>organizaciones_desarticuladas!$C$18:$D$18</c:f>
              <c:numCache>
                <c:formatCode>General</c:formatCode>
                <c:ptCount val="2"/>
                <c:pt idx="0">
                  <c:v>78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C-427D-A2D0-5FB330BAB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724652480"/>
        <c:axId val="724652000"/>
      </c:barChart>
      <c:valAx>
        <c:axId val="724652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724652480"/>
        <c:crosses val="autoZero"/>
        <c:crossBetween val="between"/>
      </c:valAx>
      <c:catAx>
        <c:axId val="724652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2465200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Organizaciones desarticuladas</a:t>
            </a:r>
            <a:b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(datos acumulados de enero a mayo  de cada año))</a:t>
            </a:r>
          </a:p>
        </c:rich>
      </c:tx>
      <c:layout>
        <c:manualLayout>
          <c:xMode val="edge"/>
          <c:yMode val="edge"/>
          <c:x val="0.24716114531417963"/>
          <c:y val="1.781730316588477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5513265327322212"/>
          <c:y val="0.23828553704017655"/>
          <c:w val="0.56785142402494326"/>
          <c:h val="0.651064980155073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organizaciones_desarticuladas!$C$14:$C$14</c:f>
              <c:strCache>
                <c:ptCount val="1"/>
                <c:pt idx="0">
                  <c:v>Enero-Mayo  2023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organizaciones_desarticuladas!$B$15:$B$17</c:f>
              <c:strCache>
                <c:ptCount val="3"/>
                <c:pt idx="0">
                  <c:v>Internacionales</c:v>
                </c:pt>
                <c:pt idx="1">
                  <c:v>Locales</c:v>
                </c:pt>
                <c:pt idx="2">
                  <c:v>Narcofamilias</c:v>
                </c:pt>
              </c:strCache>
            </c:strRef>
          </c:cat>
          <c:val>
            <c:numRef>
              <c:f>organizaciones_desarticuladas!$C$15:$C$17</c:f>
              <c:numCache>
                <c:formatCode>General</c:formatCode>
                <c:ptCount val="3"/>
                <c:pt idx="0">
                  <c:v>11</c:v>
                </c:pt>
                <c:pt idx="1">
                  <c:v>67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7-451F-8D84-1DB0936C8CB7}"/>
            </c:ext>
          </c:extLst>
        </c:ser>
        <c:ser>
          <c:idx val="1"/>
          <c:order val="1"/>
          <c:tx>
            <c:strRef>
              <c:f>organizaciones_desarticuladas!$D$14:$D$14</c:f>
              <c:strCache>
                <c:ptCount val="1"/>
                <c:pt idx="0">
                  <c:v>Enero-Mayo 2024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organizaciones_desarticuladas!$B$15:$B$17</c:f>
              <c:strCache>
                <c:ptCount val="3"/>
                <c:pt idx="0">
                  <c:v>Internacionales</c:v>
                </c:pt>
                <c:pt idx="1">
                  <c:v>Locales</c:v>
                </c:pt>
                <c:pt idx="2">
                  <c:v>Narcofamilias</c:v>
                </c:pt>
              </c:strCache>
            </c:strRef>
          </c:cat>
          <c:val>
            <c:numRef>
              <c:f>organizaciones_desarticuladas!$D$15:$D$17</c:f>
              <c:numCache>
                <c:formatCode>General</c:formatCode>
                <c:ptCount val="3"/>
                <c:pt idx="0">
                  <c:v>7</c:v>
                </c:pt>
                <c:pt idx="1">
                  <c:v>43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77-451F-8D84-1DB0936C8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42473472"/>
        <c:axId val="742476832"/>
      </c:barChart>
      <c:valAx>
        <c:axId val="74247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42473472"/>
        <c:crosses val="autoZero"/>
        <c:crossBetween val="between"/>
      </c:valAx>
      <c:catAx>
        <c:axId val="742473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4247683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vert="horz" lIns="0" tIns="0" rIns="0" bIns="0"/>
        <a:lstStyle/>
        <a:p>
          <a:pPr marL="0" marR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0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000000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Incidentes relacionados con drogas reportados al 911</a:t>
            </a:r>
            <a:b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según provincia </a:t>
            </a:r>
            <a:b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Mayo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incidentes_911_según_provincia!$J$5:$J$11</c:f>
              <c:strCache>
                <c:ptCount val="7"/>
                <c:pt idx="0">
                  <c:v>Alajuela</c:v>
                </c:pt>
                <c:pt idx="1">
                  <c:v>Cartago</c:v>
                </c:pt>
                <c:pt idx="2">
                  <c:v>Guanacaste</c:v>
                </c:pt>
                <c:pt idx="3">
                  <c:v>Heredia</c:v>
                </c:pt>
                <c:pt idx="4">
                  <c:v>Limón</c:v>
                </c:pt>
                <c:pt idx="5">
                  <c:v>Puntarenas</c:v>
                </c:pt>
                <c:pt idx="6">
                  <c:v>San José</c:v>
                </c:pt>
              </c:strCache>
            </c:strRef>
          </c:cat>
          <c:val>
            <c:numRef>
              <c:f>incidentes_911_según_provincia!$K$5:$K$11</c:f>
              <c:numCache>
                <c:formatCode>General</c:formatCode>
                <c:ptCount val="7"/>
                <c:pt idx="0">
                  <c:v>455</c:v>
                </c:pt>
                <c:pt idx="1">
                  <c:v>295</c:v>
                </c:pt>
                <c:pt idx="2">
                  <c:v>152</c:v>
                </c:pt>
                <c:pt idx="3">
                  <c:v>336</c:v>
                </c:pt>
                <c:pt idx="4">
                  <c:v>104</c:v>
                </c:pt>
                <c:pt idx="5">
                  <c:v>165</c:v>
                </c:pt>
                <c:pt idx="6">
                  <c:v>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B-41AD-9480-328BD23E4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7637040"/>
        <c:axId val="727636080"/>
      </c:barChart>
      <c:valAx>
        <c:axId val="727636080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número de incidentes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27637040"/>
        <c:crosses val="autoZero"/>
        <c:crossBetween val="between"/>
      </c:valAx>
      <c:catAx>
        <c:axId val="727637040"/>
        <c:scaling>
          <c:orientation val="minMax"/>
        </c:scaling>
        <c:delete val="0"/>
        <c:axPos val="l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provincia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2763608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320040</xdr:colOff>
      <xdr:row>0</xdr:row>
      <xdr:rowOff>0</xdr:rowOff>
    </xdr:from>
    <xdr:ext cx="6667503" cy="562737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CF30F6E-2692-9735-302C-0D55CF860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539111</xdr:colOff>
      <xdr:row>1</xdr:row>
      <xdr:rowOff>20958</xdr:rowOff>
    </xdr:from>
    <xdr:ext cx="8703944" cy="4425311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0BA3ADC-DAA8-EBBF-754D-C721D8D7F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36191</xdr:colOff>
      <xdr:row>1</xdr:row>
      <xdr:rowOff>22863</xdr:rowOff>
    </xdr:from>
    <xdr:ext cx="7288526" cy="53435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792AF820-5FE8-56B2-31CF-DB88A2929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760095</xdr:colOff>
      <xdr:row>0</xdr:row>
      <xdr:rowOff>3813</xdr:rowOff>
    </xdr:from>
    <xdr:ext cx="7696203" cy="5364483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DD4F784-4271-98BA-74AE-E99A729F77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481961</xdr:colOff>
      <xdr:row>24</xdr:row>
      <xdr:rowOff>185732</xdr:rowOff>
    </xdr:from>
    <xdr:ext cx="7143749" cy="519398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52D452-67A6-1218-70ED-D992EBE83B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502920</xdr:colOff>
      <xdr:row>20</xdr:row>
      <xdr:rowOff>91440</xdr:rowOff>
    </xdr:from>
    <xdr:ext cx="8157206" cy="5040629"/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5DB6D1D-88CB-7A3A-D205-27C2E63B2C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6</xdr:col>
      <xdr:colOff>809628</xdr:colOff>
      <xdr:row>11</xdr:row>
      <xdr:rowOff>30476</xdr:rowOff>
    </xdr:from>
    <xdr:ext cx="4472943" cy="3876671"/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8D753176-7EF0-C6A6-BEEB-8F895A0988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6</xdr:col>
      <xdr:colOff>289563</xdr:colOff>
      <xdr:row>32</xdr:row>
      <xdr:rowOff>22860</xdr:rowOff>
    </xdr:from>
    <xdr:ext cx="6497955" cy="5019671"/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78117B12-4CC0-025B-2F4E-7225ACF228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118113</xdr:rowOff>
    </xdr:from>
    <xdr:ext cx="7010400" cy="47053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4C1AED3-1CA2-11CE-98A0-C1AFB9917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739136</xdr:colOff>
      <xdr:row>1</xdr:row>
      <xdr:rowOff>114300</xdr:rowOff>
    </xdr:from>
    <xdr:ext cx="7158993" cy="4819646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A18CE61D-FD4A-72A4-96BE-BE8C8ED26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7D2FD-BD61-4E63-AA87-9D5D915AA4A1}">
  <dimension ref="B3:E23"/>
  <sheetViews>
    <sheetView tabSelected="1" workbookViewId="0">
      <selection activeCell="G11" sqref="G11"/>
    </sheetView>
  </sheetViews>
  <sheetFormatPr baseColWidth="10" defaultRowHeight="15.6"/>
  <cols>
    <col min="1" max="1" width="11.5546875" style="1" customWidth="1"/>
    <col min="2" max="2" width="16.33203125" style="1" bestFit="1" customWidth="1"/>
    <col min="3" max="3" width="11.5546875" style="1" customWidth="1"/>
    <col min="4" max="16384" width="11.5546875" style="1"/>
  </cols>
  <sheetData>
    <row r="3" spans="2:5">
      <c r="B3" s="309" t="s">
        <v>304</v>
      </c>
      <c r="C3" s="309"/>
      <c r="D3" s="309"/>
      <c r="E3" s="309"/>
    </row>
    <row r="4" spans="2:5">
      <c r="B4" s="310" t="s">
        <v>0</v>
      </c>
      <c r="C4" s="310"/>
      <c r="D4" s="310"/>
      <c r="E4" s="310"/>
    </row>
    <row r="5" spans="2:5" ht="17.399999999999999">
      <c r="B5" s="3"/>
      <c r="C5" s="311" t="s">
        <v>1</v>
      </c>
      <c r="D5" s="311"/>
      <c r="E5" s="311" t="s">
        <v>2</v>
      </c>
    </row>
    <row r="6" spans="2:5" ht="17.399999999999999">
      <c r="B6" s="4" t="s">
        <v>3</v>
      </c>
      <c r="C6" s="5" t="s">
        <v>4</v>
      </c>
      <c r="D6" s="5" t="s">
        <v>5</v>
      </c>
      <c r="E6" s="311"/>
    </row>
    <row r="8" spans="2:5">
      <c r="B8" s="2" t="s">
        <v>6</v>
      </c>
      <c r="C8" s="1">
        <v>164</v>
      </c>
      <c r="D8" s="1">
        <v>11</v>
      </c>
      <c r="E8" s="1">
        <f>SUM(C8:D8)</f>
        <v>175</v>
      </c>
    </row>
    <row r="9" spans="2:5">
      <c r="B9" s="2" t="s">
        <v>7</v>
      </c>
      <c r="C9" s="1">
        <v>171</v>
      </c>
      <c r="D9" s="1">
        <v>16</v>
      </c>
      <c r="E9" s="1">
        <f>SUM(C9:D9)</f>
        <v>187</v>
      </c>
    </row>
    <row r="10" spans="2:5">
      <c r="B10" s="2" t="s">
        <v>8</v>
      </c>
      <c r="C10" s="1">
        <v>216</v>
      </c>
      <c r="D10" s="1">
        <v>35</v>
      </c>
      <c r="E10" s="1">
        <f>SUM(C10:D10)</f>
        <v>251</v>
      </c>
    </row>
    <row r="11" spans="2:5">
      <c r="B11" s="2" t="s">
        <v>9</v>
      </c>
      <c r="C11" s="1">
        <v>211</v>
      </c>
      <c r="D11" s="1">
        <v>21</v>
      </c>
      <c r="E11" s="1">
        <f>SUM(C11:D11)</f>
        <v>232</v>
      </c>
    </row>
    <row r="12" spans="2:5">
      <c r="B12" s="2" t="s">
        <v>10</v>
      </c>
      <c r="C12" s="1">
        <v>226</v>
      </c>
      <c r="D12" s="1">
        <v>37</v>
      </c>
      <c r="E12" s="1">
        <f>SUM(C12:D12)</f>
        <v>263</v>
      </c>
    </row>
    <row r="13" spans="2:5">
      <c r="B13" s="2" t="s">
        <v>11</v>
      </c>
    </row>
    <row r="14" spans="2:5">
      <c r="B14" s="2" t="s">
        <v>12</v>
      </c>
    </row>
    <row r="15" spans="2:5">
      <c r="B15" s="2" t="s">
        <v>13</v>
      </c>
    </row>
    <row r="16" spans="2:5">
      <c r="B16" s="2" t="s">
        <v>14</v>
      </c>
    </row>
    <row r="17" spans="2:5">
      <c r="B17" s="2" t="s">
        <v>15</v>
      </c>
    </row>
    <row r="18" spans="2:5">
      <c r="B18" s="2" t="s">
        <v>16</v>
      </c>
    </row>
    <row r="19" spans="2:5">
      <c r="B19" s="2" t="s">
        <v>17</v>
      </c>
    </row>
    <row r="20" spans="2:5">
      <c r="B20" s="2"/>
    </row>
    <row r="21" spans="2:5" ht="17.399999999999999">
      <c r="B21" s="4" t="s">
        <v>2</v>
      </c>
      <c r="C21" s="4">
        <f>SUM(C8:C20)</f>
        <v>988</v>
      </c>
      <c r="D21" s="4">
        <f>SUM(D8:D20)</f>
        <v>120</v>
      </c>
      <c r="E21" s="4">
        <f>SUM(E8:E20)</f>
        <v>1108</v>
      </c>
    </row>
    <row r="22" spans="2:5">
      <c r="B22" s="6" t="s">
        <v>18</v>
      </c>
    </row>
    <row r="23" spans="2:5">
      <c r="B23" s="7" t="s">
        <v>19</v>
      </c>
    </row>
  </sheetData>
  <mergeCells count="4">
    <mergeCell ref="B3:E3"/>
    <mergeCell ref="B4:E4"/>
    <mergeCell ref="C5:D5"/>
    <mergeCell ref="E5:E6"/>
  </mergeCells>
  <pageMargins left="0.70000000000000007" right="0.70000000000000007" top="0.75" bottom="0.75" header="0.30000000000000004" footer="0.30000000000000004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623D-123A-4E20-BBF2-19F94B644D98}">
  <dimension ref="B2:N50"/>
  <sheetViews>
    <sheetView topLeftCell="A26" workbookViewId="0">
      <selection activeCell="B42" sqref="B42:J42"/>
    </sheetView>
  </sheetViews>
  <sheetFormatPr baseColWidth="10" defaultRowHeight="15"/>
  <cols>
    <col min="1" max="1" width="11.5546875" style="32" customWidth="1"/>
    <col min="2" max="10" width="15.109375" style="32" customWidth="1"/>
    <col min="11" max="11" width="11.5546875" style="32" customWidth="1"/>
    <col min="12" max="12" width="20.5546875" style="32" bestFit="1" customWidth="1"/>
    <col min="13" max="13" width="11.5546875" style="32" customWidth="1"/>
    <col min="14" max="16384" width="11.5546875" style="32"/>
  </cols>
  <sheetData>
    <row r="2" spans="2:12" ht="15.6">
      <c r="B2" s="317" t="s">
        <v>42</v>
      </c>
      <c r="C2" s="317"/>
      <c r="D2" s="317"/>
      <c r="E2" s="317"/>
      <c r="F2" s="317"/>
      <c r="G2" s="317"/>
      <c r="H2" s="317"/>
      <c r="I2" s="317"/>
      <c r="J2" s="317"/>
    </row>
    <row r="3" spans="2:12" ht="15.6">
      <c r="B3" s="317" t="s">
        <v>116</v>
      </c>
      <c r="C3" s="317"/>
      <c r="D3" s="317"/>
      <c r="E3" s="317"/>
      <c r="F3" s="317"/>
      <c r="G3" s="317"/>
      <c r="H3" s="317"/>
      <c r="I3" s="317"/>
      <c r="J3" s="317"/>
    </row>
    <row r="4" spans="2:12" ht="15.6">
      <c r="B4" s="317" t="s">
        <v>117</v>
      </c>
      <c r="C4" s="317"/>
      <c r="D4" s="317"/>
      <c r="E4" s="317"/>
      <c r="F4" s="317"/>
      <c r="G4" s="317"/>
      <c r="H4" s="317"/>
      <c r="I4" s="317"/>
      <c r="J4" s="317"/>
    </row>
    <row r="5" spans="2:12" ht="16.2" thickBot="1">
      <c r="B5" s="323" t="s">
        <v>118</v>
      </c>
      <c r="C5" s="39" t="s">
        <v>39</v>
      </c>
      <c r="D5" s="39" t="s">
        <v>37</v>
      </c>
      <c r="E5" s="39" t="s">
        <v>38</v>
      </c>
      <c r="F5" s="39" t="s">
        <v>38</v>
      </c>
      <c r="G5" s="39" t="s">
        <v>67</v>
      </c>
      <c r="H5" s="39" t="s">
        <v>68</v>
      </c>
      <c r="I5" s="39" t="s">
        <v>69</v>
      </c>
      <c r="J5" s="39" t="s">
        <v>96</v>
      </c>
    </row>
    <row r="6" spans="2:12" ht="16.2" thickBot="1">
      <c r="B6" s="323"/>
      <c r="C6" s="40" t="s">
        <v>72</v>
      </c>
      <c r="D6" s="40" t="s">
        <v>73</v>
      </c>
      <c r="E6" s="40" t="s">
        <v>74</v>
      </c>
      <c r="F6" s="40" t="s">
        <v>75</v>
      </c>
      <c r="G6" s="40" t="s">
        <v>76</v>
      </c>
      <c r="H6" s="40" t="s">
        <v>76</v>
      </c>
      <c r="I6" s="40" t="s">
        <v>77</v>
      </c>
      <c r="J6" s="40" t="s">
        <v>99</v>
      </c>
    </row>
    <row r="7" spans="2:12" ht="15.6">
      <c r="B7" s="17">
        <v>1990</v>
      </c>
      <c r="C7" s="81">
        <v>848.51</v>
      </c>
      <c r="D7" s="69">
        <v>0</v>
      </c>
      <c r="E7" s="69">
        <v>235425</v>
      </c>
      <c r="F7" s="81">
        <v>148.1</v>
      </c>
      <c r="G7" s="81">
        <v>0</v>
      </c>
      <c r="H7" s="81">
        <v>0</v>
      </c>
      <c r="I7" s="69">
        <v>0</v>
      </c>
      <c r="J7" s="69">
        <v>0</v>
      </c>
      <c r="L7" s="92"/>
    </row>
    <row r="8" spans="2:12" ht="15.6">
      <c r="B8" s="17">
        <v>1991</v>
      </c>
      <c r="C8" s="81">
        <v>366.6</v>
      </c>
      <c r="D8" s="69">
        <v>171</v>
      </c>
      <c r="E8" s="69">
        <v>328534</v>
      </c>
      <c r="F8" s="81">
        <v>59.2</v>
      </c>
      <c r="G8" s="81">
        <v>0</v>
      </c>
      <c r="H8" s="81">
        <v>0</v>
      </c>
      <c r="I8" s="69">
        <v>0</v>
      </c>
      <c r="J8" s="69">
        <v>0</v>
      </c>
    </row>
    <row r="9" spans="2:12" ht="15.6">
      <c r="B9" s="17">
        <v>1992</v>
      </c>
      <c r="C9" s="81">
        <v>1754</v>
      </c>
      <c r="D9" s="69">
        <v>8901</v>
      </c>
      <c r="E9" s="69">
        <v>665147</v>
      </c>
      <c r="F9" s="81">
        <v>32.4</v>
      </c>
      <c r="G9" s="81">
        <v>0</v>
      </c>
      <c r="H9" s="81">
        <v>6.6</v>
      </c>
      <c r="I9" s="69">
        <v>0</v>
      </c>
      <c r="J9" s="69">
        <v>0</v>
      </c>
    </row>
    <row r="10" spans="2:12" ht="15.6">
      <c r="B10" s="17">
        <v>1993</v>
      </c>
      <c r="C10" s="81">
        <v>534.6</v>
      </c>
      <c r="D10" s="69">
        <v>11421</v>
      </c>
      <c r="E10" s="69">
        <v>453893</v>
      </c>
      <c r="F10" s="81">
        <v>3789</v>
      </c>
      <c r="G10" s="81">
        <v>0</v>
      </c>
      <c r="H10" s="81">
        <v>1.82</v>
      </c>
      <c r="I10" s="69">
        <v>0</v>
      </c>
      <c r="J10" s="69">
        <v>0</v>
      </c>
    </row>
    <row r="11" spans="2:12" ht="15.6">
      <c r="B11" s="17">
        <v>1994</v>
      </c>
      <c r="C11" s="81">
        <v>1383.6</v>
      </c>
      <c r="D11" s="69">
        <v>12241</v>
      </c>
      <c r="E11" s="69">
        <v>203965</v>
      </c>
      <c r="F11" s="81">
        <v>141.6</v>
      </c>
      <c r="G11" s="81">
        <v>0</v>
      </c>
      <c r="H11" s="81">
        <v>19.3</v>
      </c>
      <c r="I11" s="69">
        <v>0</v>
      </c>
      <c r="J11" s="69">
        <v>0</v>
      </c>
    </row>
    <row r="12" spans="2:12" ht="15.6">
      <c r="B12" s="17">
        <v>1995</v>
      </c>
      <c r="C12" s="81">
        <v>477.11</v>
      </c>
      <c r="D12" s="69">
        <v>24400</v>
      </c>
      <c r="E12" s="69">
        <v>402040</v>
      </c>
      <c r="F12" s="81">
        <v>1123</v>
      </c>
      <c r="G12" s="81">
        <v>0</v>
      </c>
      <c r="H12" s="81">
        <v>11.26</v>
      </c>
      <c r="I12" s="69">
        <v>0</v>
      </c>
      <c r="J12" s="69">
        <v>0</v>
      </c>
    </row>
    <row r="13" spans="2:12" ht="15.6">
      <c r="B13" s="17">
        <v>1996</v>
      </c>
      <c r="C13" s="81">
        <v>1993.01</v>
      </c>
      <c r="D13" s="69">
        <v>33936</v>
      </c>
      <c r="E13" s="69">
        <v>110002</v>
      </c>
      <c r="F13" s="81">
        <v>451.71</v>
      </c>
      <c r="G13" s="81">
        <v>0</v>
      </c>
      <c r="H13" s="81">
        <v>17.7</v>
      </c>
      <c r="I13" s="69">
        <v>0</v>
      </c>
      <c r="J13" s="69">
        <v>0</v>
      </c>
    </row>
    <row r="14" spans="2:12" ht="15.6">
      <c r="B14" s="17">
        <v>1997</v>
      </c>
      <c r="C14" s="81">
        <v>7857.5</v>
      </c>
      <c r="D14" s="69">
        <v>52170</v>
      </c>
      <c r="E14" s="69">
        <v>176117</v>
      </c>
      <c r="F14" s="81">
        <v>533.08000000000004</v>
      </c>
      <c r="G14" s="81">
        <v>0</v>
      </c>
      <c r="H14" s="81">
        <v>25.53</v>
      </c>
      <c r="I14" s="69">
        <v>0</v>
      </c>
      <c r="J14" s="69">
        <v>0</v>
      </c>
    </row>
    <row r="15" spans="2:12" ht="15.6">
      <c r="B15" s="17">
        <v>1998</v>
      </c>
      <c r="C15" s="81">
        <v>7387.14</v>
      </c>
      <c r="D15" s="69">
        <v>52247</v>
      </c>
      <c r="E15" s="69">
        <v>733089</v>
      </c>
      <c r="F15" s="81">
        <v>469.34</v>
      </c>
      <c r="G15" s="81">
        <v>0</v>
      </c>
      <c r="H15" s="81">
        <v>13.55</v>
      </c>
      <c r="I15" s="69">
        <v>0</v>
      </c>
      <c r="J15" s="69">
        <v>0</v>
      </c>
    </row>
    <row r="16" spans="2:12" ht="15.6">
      <c r="B16" s="17">
        <v>1999</v>
      </c>
      <c r="C16" s="81">
        <v>1998.72</v>
      </c>
      <c r="D16" s="69">
        <v>56514</v>
      </c>
      <c r="E16" s="69">
        <v>2153645</v>
      </c>
      <c r="F16" s="81">
        <v>1693.55</v>
      </c>
      <c r="G16" s="81">
        <v>0</v>
      </c>
      <c r="H16" s="81">
        <v>2.4</v>
      </c>
      <c r="I16" s="69">
        <v>0</v>
      </c>
      <c r="J16" s="69">
        <v>0</v>
      </c>
    </row>
    <row r="17" spans="2:14" ht="15.6">
      <c r="B17" s="17">
        <v>2000</v>
      </c>
      <c r="C17" s="81">
        <v>5870.73</v>
      </c>
      <c r="D17" s="69">
        <v>64998</v>
      </c>
      <c r="E17" s="69">
        <v>2048421</v>
      </c>
      <c r="F17" s="81">
        <v>1140.05</v>
      </c>
      <c r="G17" s="81">
        <v>0</v>
      </c>
      <c r="H17" s="81">
        <v>7.78</v>
      </c>
      <c r="I17" s="69">
        <v>195</v>
      </c>
      <c r="J17" s="69">
        <v>1046</v>
      </c>
    </row>
    <row r="18" spans="2:14" ht="15.6">
      <c r="B18" s="17">
        <v>2001</v>
      </c>
      <c r="C18" s="81">
        <v>1749</v>
      </c>
      <c r="D18" s="69">
        <v>58948</v>
      </c>
      <c r="E18" s="69">
        <v>1906454</v>
      </c>
      <c r="F18" s="81">
        <v>2887</v>
      </c>
      <c r="G18" s="81">
        <v>0</v>
      </c>
      <c r="H18" s="81">
        <v>20.29</v>
      </c>
      <c r="I18" s="69">
        <v>557</v>
      </c>
      <c r="J18" s="69">
        <v>277</v>
      </c>
    </row>
    <row r="19" spans="2:14" ht="15.6">
      <c r="B19" s="17">
        <v>2002</v>
      </c>
      <c r="C19" s="81">
        <v>2995</v>
      </c>
      <c r="D19" s="69">
        <v>100381</v>
      </c>
      <c r="E19" s="69">
        <v>1235119</v>
      </c>
      <c r="F19" s="81">
        <v>728.76</v>
      </c>
      <c r="G19" s="81">
        <v>0</v>
      </c>
      <c r="H19" s="81">
        <v>61.77</v>
      </c>
      <c r="I19" s="69">
        <v>83</v>
      </c>
      <c r="J19" s="69">
        <v>0</v>
      </c>
    </row>
    <row r="20" spans="2:14" ht="15.6">
      <c r="B20" s="17">
        <v>2003</v>
      </c>
      <c r="C20" s="81">
        <v>4291.8999999999996</v>
      </c>
      <c r="D20" s="69">
        <v>80579</v>
      </c>
      <c r="E20" s="69">
        <v>981168</v>
      </c>
      <c r="F20" s="81">
        <v>1779.27</v>
      </c>
      <c r="G20" s="81">
        <v>0</v>
      </c>
      <c r="H20" s="81">
        <v>121.3</v>
      </c>
      <c r="I20" s="69">
        <v>1341</v>
      </c>
      <c r="J20" s="69">
        <v>0</v>
      </c>
    </row>
    <row r="21" spans="2:14" ht="15.6">
      <c r="B21" s="17">
        <v>2004</v>
      </c>
      <c r="C21" s="81">
        <v>4544.84</v>
      </c>
      <c r="D21" s="69">
        <v>85393</v>
      </c>
      <c r="E21" s="69">
        <v>551388</v>
      </c>
      <c r="F21" s="81">
        <v>2967.14</v>
      </c>
      <c r="G21" s="81">
        <v>0</v>
      </c>
      <c r="H21" s="81">
        <v>68.05</v>
      </c>
      <c r="I21" s="69">
        <v>1622</v>
      </c>
      <c r="J21" s="69">
        <v>0</v>
      </c>
    </row>
    <row r="22" spans="2:14" ht="15.6">
      <c r="B22" s="17">
        <v>2005</v>
      </c>
      <c r="C22" s="81">
        <v>7029.69</v>
      </c>
      <c r="D22" s="69">
        <v>134540</v>
      </c>
      <c r="E22" s="69">
        <v>1269060</v>
      </c>
      <c r="F22" s="81">
        <v>1583.82</v>
      </c>
      <c r="G22" s="81">
        <v>0</v>
      </c>
      <c r="H22" s="81">
        <v>50.65</v>
      </c>
      <c r="I22" s="69">
        <v>138</v>
      </c>
      <c r="J22" s="69">
        <v>0</v>
      </c>
    </row>
    <row r="23" spans="2:14" ht="15.6">
      <c r="B23" s="17">
        <v>2006</v>
      </c>
      <c r="C23" s="81">
        <v>23330.37</v>
      </c>
      <c r="D23" s="69">
        <v>179080</v>
      </c>
      <c r="E23" s="69">
        <v>661087</v>
      </c>
      <c r="F23" s="81">
        <v>2454</v>
      </c>
      <c r="G23" s="81">
        <v>0</v>
      </c>
      <c r="H23" s="81">
        <v>87.73</v>
      </c>
      <c r="I23" s="69">
        <v>5968</v>
      </c>
      <c r="J23" s="69">
        <v>0</v>
      </c>
    </row>
    <row r="24" spans="2:14" ht="15.6">
      <c r="B24" s="17">
        <v>2007</v>
      </c>
      <c r="C24" s="81">
        <v>31422.014280000003</v>
      </c>
      <c r="D24" s="69">
        <v>132792</v>
      </c>
      <c r="E24" s="69">
        <v>2276404</v>
      </c>
      <c r="F24" s="81">
        <v>4799.4685600000003</v>
      </c>
      <c r="G24" s="81">
        <v>1.45</v>
      </c>
      <c r="H24" s="81">
        <v>16.7</v>
      </c>
      <c r="I24" s="69">
        <v>19021</v>
      </c>
      <c r="J24" s="69">
        <v>0</v>
      </c>
      <c r="M24" s="50"/>
    </row>
    <row r="25" spans="2:14" ht="15.6">
      <c r="B25" s="17">
        <v>2008</v>
      </c>
      <c r="C25" s="81">
        <v>16167.569660000001</v>
      </c>
      <c r="D25" s="69">
        <v>201096.66666666666</v>
      </c>
      <c r="E25" s="69">
        <v>1403873</v>
      </c>
      <c r="F25" s="81">
        <v>4808.9658191499993</v>
      </c>
      <c r="G25" s="81">
        <v>0</v>
      </c>
      <c r="H25" s="81">
        <v>94.257000000000005</v>
      </c>
      <c r="I25" s="69">
        <v>345.5</v>
      </c>
      <c r="J25" s="69">
        <v>117</v>
      </c>
    </row>
    <row r="26" spans="2:14" ht="15.6">
      <c r="B26" s="17">
        <v>2009</v>
      </c>
      <c r="C26" s="81">
        <v>24416.701357000002</v>
      </c>
      <c r="D26" s="69">
        <v>209042.97906666671</v>
      </c>
      <c r="E26" s="69">
        <v>1992213.8280000002</v>
      </c>
      <c r="F26" s="81">
        <v>2064.2619342499997</v>
      </c>
      <c r="G26" s="81">
        <v>1E-3</v>
      </c>
      <c r="H26" s="81">
        <v>17.138999999999999</v>
      </c>
      <c r="I26" s="69">
        <v>416</v>
      </c>
      <c r="J26" s="69">
        <v>0</v>
      </c>
    </row>
    <row r="27" spans="2:14" ht="15.6">
      <c r="B27" s="17">
        <v>2010</v>
      </c>
      <c r="C27" s="81">
        <v>9958.7483599999978</v>
      </c>
      <c r="D27" s="69">
        <v>198943</v>
      </c>
      <c r="E27" s="69">
        <v>2054190</v>
      </c>
      <c r="F27" s="81">
        <v>575.9</v>
      </c>
      <c r="G27" s="81">
        <v>0.3</v>
      </c>
      <c r="H27" s="81">
        <v>109.5</v>
      </c>
      <c r="I27" s="69">
        <v>374</v>
      </c>
      <c r="J27" s="69">
        <v>0</v>
      </c>
    </row>
    <row r="28" spans="2:14" ht="15.6">
      <c r="B28" s="17">
        <v>2011</v>
      </c>
      <c r="C28" s="81">
        <v>8952.9446499999995</v>
      </c>
      <c r="D28" s="69">
        <v>162030.26666666666</v>
      </c>
      <c r="E28" s="69">
        <v>1489259</v>
      </c>
      <c r="F28" s="81">
        <v>1650.5314230000001</v>
      </c>
      <c r="G28" s="81">
        <v>0</v>
      </c>
      <c r="H28" s="81">
        <v>4.5999999999999996</v>
      </c>
      <c r="I28" s="69">
        <v>19183</v>
      </c>
      <c r="J28" s="69">
        <v>16</v>
      </c>
      <c r="N28" s="32" t="s">
        <v>119</v>
      </c>
    </row>
    <row r="29" spans="2:14" ht="15.6">
      <c r="B29" s="17">
        <v>2012</v>
      </c>
      <c r="C29" s="81">
        <v>15596.096192500001</v>
      </c>
      <c r="D29" s="69">
        <v>154620.99999999997</v>
      </c>
      <c r="E29" s="69">
        <v>965320</v>
      </c>
      <c r="F29" s="81">
        <v>3070.5025812500003</v>
      </c>
      <c r="G29" s="81">
        <v>2E-3</v>
      </c>
      <c r="H29" s="81">
        <v>12.939000000000002</v>
      </c>
      <c r="I29" s="69">
        <v>292.5</v>
      </c>
      <c r="J29" s="69">
        <v>5</v>
      </c>
    </row>
    <row r="30" spans="2:14" ht="15.6">
      <c r="B30" s="17">
        <v>2013</v>
      </c>
      <c r="C30" s="81">
        <v>20458.399301000001</v>
      </c>
      <c r="D30" s="69">
        <v>164533.99999999997</v>
      </c>
      <c r="E30" s="69">
        <v>1461747</v>
      </c>
      <c r="F30" s="81">
        <v>4123.4292773750003</v>
      </c>
      <c r="G30" s="81">
        <v>0</v>
      </c>
      <c r="H30" s="81">
        <v>4.0090000000000003</v>
      </c>
      <c r="I30" s="69">
        <v>12342</v>
      </c>
      <c r="J30" s="69">
        <v>851</v>
      </c>
    </row>
    <row r="31" spans="2:14" ht="15.6">
      <c r="B31" s="17">
        <v>2014</v>
      </c>
      <c r="C31" s="81">
        <v>25044.061119999998</v>
      </c>
      <c r="D31" s="69">
        <v>185260.39999999997</v>
      </c>
      <c r="E31" s="69">
        <v>882550</v>
      </c>
      <c r="F31" s="81">
        <v>9410.9501706499996</v>
      </c>
      <c r="G31" s="81">
        <v>1</v>
      </c>
      <c r="H31" s="81">
        <v>3.3959999999999999</v>
      </c>
      <c r="I31" s="69">
        <v>243</v>
      </c>
      <c r="J31" s="69">
        <v>45</v>
      </c>
    </row>
    <row r="32" spans="2:14" ht="15.6">
      <c r="B32" s="17">
        <v>2015</v>
      </c>
      <c r="C32" s="81">
        <v>17035.3</v>
      </c>
      <c r="D32" s="69">
        <v>184214</v>
      </c>
      <c r="E32" s="69">
        <v>1727175</v>
      </c>
      <c r="F32" s="81">
        <v>6422.1</v>
      </c>
      <c r="G32" s="81">
        <v>0</v>
      </c>
      <c r="H32" s="81">
        <v>30.5</v>
      </c>
      <c r="I32" s="69">
        <v>406</v>
      </c>
      <c r="J32" s="69">
        <v>158</v>
      </c>
    </row>
    <row r="33" spans="2:14" ht="15.6">
      <c r="B33" s="17">
        <v>2016</v>
      </c>
      <c r="C33" s="81">
        <v>23244.087524999999</v>
      </c>
      <c r="D33" s="69">
        <v>229412.4</v>
      </c>
      <c r="E33" s="69">
        <v>2122922</v>
      </c>
      <c r="F33" s="81">
        <v>12204.980587669999</v>
      </c>
      <c r="G33" s="81">
        <v>0.192</v>
      </c>
      <c r="H33" s="81">
        <v>3.9E-2</v>
      </c>
      <c r="I33" s="69">
        <v>3512</v>
      </c>
      <c r="J33" s="69">
        <v>101</v>
      </c>
      <c r="M33" s="52"/>
    </row>
    <row r="34" spans="2:14" ht="15.6">
      <c r="B34" s="17">
        <v>2017</v>
      </c>
      <c r="C34" s="81">
        <v>28316.01456</v>
      </c>
      <c r="D34" s="69">
        <v>326612.92</v>
      </c>
      <c r="E34" s="69">
        <v>1922318</v>
      </c>
      <c r="F34" s="81">
        <v>7367.1077213500021</v>
      </c>
      <c r="G34" s="81">
        <v>0</v>
      </c>
      <c r="H34" s="81">
        <v>2.2379999999999997E-2</v>
      </c>
      <c r="I34" s="69">
        <v>53991.5</v>
      </c>
      <c r="J34" s="69">
        <v>1327</v>
      </c>
      <c r="M34" s="52"/>
    </row>
    <row r="35" spans="2:14" ht="15.6">
      <c r="B35" s="17">
        <v>2018</v>
      </c>
      <c r="C35" s="81">
        <v>28202.699130000001</v>
      </c>
      <c r="D35" s="69">
        <v>324426.7555555565</v>
      </c>
      <c r="E35" s="69">
        <v>1346273</v>
      </c>
      <c r="F35" s="81">
        <v>6347.3304324999972</v>
      </c>
      <c r="G35" s="81">
        <v>3.1699999999999999E-2</v>
      </c>
      <c r="H35" s="81">
        <v>0</v>
      </c>
      <c r="I35" s="69">
        <v>54203</v>
      </c>
      <c r="J35" s="69">
        <v>845</v>
      </c>
    </row>
    <row r="36" spans="2:14" ht="15.6">
      <c r="B36" s="17">
        <v>2019</v>
      </c>
      <c r="C36" s="81">
        <v>31132.022140000001</v>
      </c>
      <c r="D36" s="69">
        <v>283400.26666666748</v>
      </c>
      <c r="E36" s="69">
        <v>1419495</v>
      </c>
      <c r="F36" s="81">
        <v>16815.378380000002</v>
      </c>
      <c r="G36" s="81">
        <v>0</v>
      </c>
      <c r="H36" s="81">
        <v>0</v>
      </c>
      <c r="I36" s="69">
        <v>42484.9</v>
      </c>
      <c r="J36" s="69">
        <v>332</v>
      </c>
    </row>
    <row r="37" spans="2:14" ht="15.6">
      <c r="B37" s="17">
        <v>2020</v>
      </c>
      <c r="C37" s="81">
        <v>47127.356019999999</v>
      </c>
      <c r="D37" s="69">
        <v>292103.33333333384</v>
      </c>
      <c r="E37" s="69">
        <v>367397</v>
      </c>
      <c r="F37" s="81">
        <v>12552.304180000006</v>
      </c>
      <c r="G37" s="81">
        <v>7.2000000000000007E-3</v>
      </c>
      <c r="H37" s="82">
        <v>2.5000000000000001E-3</v>
      </c>
      <c r="I37" s="69">
        <v>20550.78</v>
      </c>
      <c r="J37" s="69">
        <v>505.5</v>
      </c>
    </row>
    <row r="38" spans="2:14" ht="15.6">
      <c r="B38" s="17">
        <v>2021</v>
      </c>
      <c r="C38" s="81">
        <v>44312.101730000002</v>
      </c>
      <c r="D38" s="69">
        <v>360020.07666666765</v>
      </c>
      <c r="E38" s="69">
        <v>816192</v>
      </c>
      <c r="F38" s="81">
        <v>21660.185870000001</v>
      </c>
      <c r="G38" s="81">
        <v>1.494E-2</v>
      </c>
      <c r="H38" s="81">
        <v>0.52</v>
      </c>
      <c r="I38" s="69">
        <v>7968.33</v>
      </c>
      <c r="J38" s="69">
        <v>682</v>
      </c>
    </row>
    <row r="39" spans="2:14" customFormat="1" ht="15.6">
      <c r="B39" s="17">
        <v>2022</v>
      </c>
      <c r="C39" s="81">
        <v>24751.817789999997</v>
      </c>
      <c r="D39" s="69">
        <v>480622.93333333451</v>
      </c>
      <c r="E39" s="81">
        <v>642272.37400000007</v>
      </c>
      <c r="F39" s="81">
        <v>25097.631284399999</v>
      </c>
      <c r="G39" s="81">
        <v>0.45438000000000001</v>
      </c>
      <c r="H39" s="82">
        <v>1E-3</v>
      </c>
      <c r="I39" s="69">
        <v>16598.96</v>
      </c>
      <c r="J39" s="69">
        <v>2430.0500000000002</v>
      </c>
      <c r="K39" s="32"/>
      <c r="L39" s="32"/>
      <c r="M39" s="32"/>
      <c r="N39" s="32"/>
    </row>
    <row r="40" spans="2:14" customFormat="1" ht="15.6">
      <c r="B40" s="17">
        <v>2023</v>
      </c>
      <c r="C40" s="81">
        <v>21398.59057</v>
      </c>
      <c r="D40" s="69">
        <v>556222.26666666626</v>
      </c>
      <c r="E40" s="81">
        <v>369002</v>
      </c>
      <c r="F40" s="81">
        <v>21764.500442000004</v>
      </c>
      <c r="G40" s="81">
        <v>3.3218400000000003</v>
      </c>
      <c r="H40" s="82">
        <v>2.1580000000000001E-4</v>
      </c>
      <c r="I40" s="69">
        <v>572346.1</v>
      </c>
      <c r="J40" s="69">
        <v>1168.5999999999999</v>
      </c>
      <c r="K40" s="32"/>
      <c r="L40" s="32"/>
      <c r="M40" s="32"/>
      <c r="N40" s="32"/>
    </row>
    <row r="41" spans="2:14" customFormat="1" ht="16.2" thickBot="1">
      <c r="B41" s="93" t="s">
        <v>120</v>
      </c>
      <c r="C41" s="94">
        <f>Decomisos_acumulado!C28</f>
        <v>9040.7531099999997</v>
      </c>
      <c r="D41" s="95">
        <f>Decomisos_acumulado!D28</f>
        <v>225189.26666666614</v>
      </c>
      <c r="E41" s="94">
        <f>Decomisos_acumulado!E28</f>
        <v>9398</v>
      </c>
      <c r="F41" s="94">
        <f>Decomisos_acumulado!F28</f>
        <v>4882.4106700000011</v>
      </c>
      <c r="G41" s="94">
        <f>Decomisos_acumulado!G28</f>
        <v>3.5668099999999998</v>
      </c>
      <c r="H41" s="96">
        <f>Decomisos_acumulado!H28</f>
        <v>1.0000000000000001E-5</v>
      </c>
      <c r="I41" s="95">
        <f>Decomisos_acumulado!I28</f>
        <v>3971.5000000000005</v>
      </c>
      <c r="J41" s="95">
        <f>Decomisos_acumulado!J28</f>
        <v>288</v>
      </c>
      <c r="K41" s="32"/>
      <c r="L41" s="32"/>
      <c r="M41" s="32"/>
      <c r="N41" s="32"/>
    </row>
    <row r="42" spans="2:14" customFormat="1" ht="31.8" customHeight="1">
      <c r="B42" s="333" t="s">
        <v>305</v>
      </c>
      <c r="C42" s="333"/>
      <c r="D42" s="333"/>
      <c r="E42" s="333"/>
      <c r="F42" s="333"/>
      <c r="G42" s="333"/>
      <c r="H42" s="333"/>
      <c r="I42" s="333"/>
      <c r="J42" s="333"/>
      <c r="K42" s="32"/>
      <c r="L42" s="32"/>
      <c r="M42" s="32"/>
      <c r="N42" s="32"/>
    </row>
    <row r="43" spans="2:14" customFormat="1">
      <c r="B43" s="320" t="s">
        <v>56</v>
      </c>
      <c r="C43" s="320"/>
      <c r="D43" s="320"/>
      <c r="E43" s="320"/>
      <c r="F43" s="320"/>
      <c r="G43" s="320"/>
      <c r="H43" s="320"/>
      <c r="I43" s="320"/>
      <c r="J43" s="320"/>
      <c r="K43" s="32"/>
      <c r="L43" s="32"/>
      <c r="M43" s="32"/>
      <c r="N43" s="32"/>
    </row>
    <row r="44" spans="2:14" customFormat="1">
      <c r="B44" s="320" t="s">
        <v>121</v>
      </c>
      <c r="C44" s="320"/>
      <c r="D44" s="320"/>
      <c r="E44" s="320"/>
      <c r="F44" s="320"/>
      <c r="G44" s="320"/>
      <c r="H44" s="320"/>
      <c r="I44" s="320"/>
      <c r="J44" s="320"/>
      <c r="K44" s="32"/>
      <c r="L44" s="32"/>
      <c r="M44" s="32"/>
      <c r="N44" s="32"/>
    </row>
    <row r="45" spans="2:14" customFormat="1">
      <c r="B45" s="321" t="s">
        <v>91</v>
      </c>
      <c r="C45" s="321"/>
      <c r="D45" s="321"/>
      <c r="E45" s="321"/>
      <c r="F45" s="321"/>
      <c r="G45" s="321"/>
      <c r="H45" s="321"/>
      <c r="I45" s="321"/>
      <c r="J45" s="321"/>
      <c r="K45" s="32"/>
      <c r="L45" s="32"/>
      <c r="M45" s="32"/>
      <c r="N45" s="32"/>
    </row>
    <row r="46" spans="2:14" customFormat="1">
      <c r="B46" s="321" t="s">
        <v>92</v>
      </c>
      <c r="C46" s="321"/>
      <c r="D46" s="321"/>
      <c r="E46" s="321"/>
      <c r="F46" s="321"/>
      <c r="G46" s="321"/>
      <c r="H46" s="321"/>
      <c r="I46" s="321"/>
      <c r="J46" s="321"/>
      <c r="K46" s="32"/>
      <c r="L46" s="32"/>
      <c r="M46" s="32"/>
      <c r="N46" s="32"/>
    </row>
    <row r="47" spans="2:14" customFormat="1">
      <c r="B47" s="321" t="s">
        <v>93</v>
      </c>
      <c r="C47" s="321"/>
      <c r="D47" s="321"/>
      <c r="E47" s="321"/>
      <c r="F47" s="321"/>
      <c r="G47" s="321"/>
      <c r="H47" s="321"/>
      <c r="I47" s="321"/>
      <c r="J47" s="321"/>
      <c r="K47" s="32"/>
      <c r="L47" s="32"/>
      <c r="M47" s="32"/>
      <c r="N47" s="32"/>
    </row>
    <row r="48" spans="2:14" customFormat="1">
      <c r="B48" s="321" t="s">
        <v>94</v>
      </c>
      <c r="C48" s="321"/>
      <c r="D48" s="321"/>
      <c r="E48" s="321"/>
      <c r="F48" s="321"/>
      <c r="G48" s="321"/>
      <c r="H48" s="321"/>
      <c r="I48" s="321"/>
      <c r="J48" s="321"/>
      <c r="K48" s="32"/>
      <c r="L48" s="32"/>
      <c r="M48" s="32"/>
      <c r="N48" s="32"/>
    </row>
    <row r="49" spans="2:14" customFormat="1">
      <c r="B49" s="321" t="s">
        <v>63</v>
      </c>
      <c r="C49" s="321"/>
      <c r="D49" s="321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2:14">
      <c r="B50" s="32" t="s">
        <v>285</v>
      </c>
    </row>
  </sheetData>
  <mergeCells count="12">
    <mergeCell ref="B49:D49"/>
    <mergeCell ref="B2:J2"/>
    <mergeCell ref="B3:J3"/>
    <mergeCell ref="B4:J4"/>
    <mergeCell ref="B5:B6"/>
    <mergeCell ref="B42:J42"/>
    <mergeCell ref="B43:J43"/>
    <mergeCell ref="B44:J44"/>
    <mergeCell ref="B45:J45"/>
    <mergeCell ref="B46:J46"/>
    <mergeCell ref="B47:J47"/>
    <mergeCell ref="B48:J4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1E982-4839-4E1D-8DFA-34ED1FFC578B}">
  <dimension ref="B2:K19"/>
  <sheetViews>
    <sheetView workbookViewId="0">
      <selection activeCell="M13" sqref="M13"/>
    </sheetView>
  </sheetViews>
  <sheetFormatPr baseColWidth="10" defaultRowHeight="15"/>
  <cols>
    <col min="1" max="1" width="11.5546875" style="32" customWidth="1"/>
    <col min="2" max="2" width="14" style="32" customWidth="1"/>
    <col min="3" max="9" width="11.5546875" style="32" customWidth="1"/>
    <col min="10" max="10" width="15.77734375" style="32" customWidth="1"/>
    <col min="11" max="16384" width="11.5546875" style="32"/>
  </cols>
  <sheetData>
    <row r="2" spans="2:11">
      <c r="B2" s="334" t="s">
        <v>286</v>
      </c>
      <c r="C2" s="334"/>
      <c r="D2" s="334"/>
      <c r="E2" s="334"/>
      <c r="F2" s="334"/>
      <c r="G2" s="334"/>
      <c r="H2" s="334"/>
      <c r="I2" s="334"/>
      <c r="J2" s="334"/>
      <c r="K2" s="334"/>
    </row>
    <row r="3" spans="2:11" customFormat="1" ht="15.6" thickBot="1">
      <c r="B3" s="32"/>
      <c r="C3" s="32"/>
      <c r="D3" s="32"/>
      <c r="E3" s="32"/>
      <c r="F3" s="32"/>
      <c r="G3" s="32"/>
      <c r="H3" s="32"/>
      <c r="I3" s="32"/>
      <c r="J3" s="32"/>
    </row>
    <row r="4" spans="2:11" customFormat="1" ht="16.2" thickBot="1">
      <c r="B4" s="335"/>
      <c r="C4" s="336" t="s">
        <v>122</v>
      </c>
      <c r="D4" s="336"/>
      <c r="E4" s="336"/>
      <c r="F4" s="336" t="s">
        <v>123</v>
      </c>
      <c r="G4" s="336"/>
      <c r="H4" s="336"/>
      <c r="I4" s="338" t="s">
        <v>107</v>
      </c>
      <c r="J4" s="338"/>
      <c r="K4" s="337" t="s">
        <v>107</v>
      </c>
    </row>
    <row r="5" spans="2:11" customFormat="1" ht="16.2" thickBot="1">
      <c r="B5" s="335"/>
      <c r="C5" s="98" t="s">
        <v>298</v>
      </c>
      <c r="D5" s="99" t="s">
        <v>299</v>
      </c>
      <c r="E5" s="100" t="s">
        <v>2</v>
      </c>
      <c r="F5" s="98" t="s">
        <v>298</v>
      </c>
      <c r="G5" s="99" t="s">
        <v>299</v>
      </c>
      <c r="H5" s="100" t="s">
        <v>2</v>
      </c>
      <c r="I5" s="98" t="s">
        <v>298</v>
      </c>
      <c r="J5" s="99" t="s">
        <v>299</v>
      </c>
      <c r="K5" s="337"/>
    </row>
    <row r="6" spans="2:11" customFormat="1" ht="15.6">
      <c r="B6" s="101"/>
      <c r="C6" s="102"/>
      <c r="D6" s="103"/>
      <c r="E6" s="104"/>
      <c r="F6" s="103"/>
      <c r="G6" s="35"/>
      <c r="H6" s="105"/>
      <c r="I6" s="107"/>
      <c r="J6" s="108"/>
      <c r="K6" s="106"/>
    </row>
    <row r="7" spans="2:11" customFormat="1" ht="17.399999999999999">
      <c r="B7" s="109" t="s">
        <v>6</v>
      </c>
      <c r="C7" s="110">
        <v>13</v>
      </c>
      <c r="D7" s="111">
        <v>1</v>
      </c>
      <c r="E7" s="112">
        <f>C7+D7</f>
        <v>14</v>
      </c>
      <c r="F7" s="113">
        <v>15</v>
      </c>
      <c r="G7" s="114">
        <v>2</v>
      </c>
      <c r="H7" s="115">
        <f>SUM(F7:G7)</f>
        <v>17</v>
      </c>
      <c r="I7" s="117">
        <f t="shared" ref="I7:J11" si="0">C7+F7</f>
        <v>28</v>
      </c>
      <c r="J7" s="118">
        <f t="shared" si="0"/>
        <v>3</v>
      </c>
      <c r="K7" s="116">
        <f>E7+H7</f>
        <v>31</v>
      </c>
    </row>
    <row r="8" spans="2:11" customFormat="1" ht="17.399999999999999">
      <c r="B8" s="109" t="s">
        <v>7</v>
      </c>
      <c r="C8" s="110">
        <v>38</v>
      </c>
      <c r="D8" s="111">
        <v>10</v>
      </c>
      <c r="E8" s="112">
        <f>C8+D8</f>
        <v>48</v>
      </c>
      <c r="F8" s="113">
        <v>22</v>
      </c>
      <c r="G8" s="114">
        <v>8</v>
      </c>
      <c r="H8" s="115">
        <f>SUM(F8:G8)</f>
        <v>30</v>
      </c>
      <c r="I8" s="117">
        <f t="shared" si="0"/>
        <v>60</v>
      </c>
      <c r="J8" s="118">
        <f t="shared" si="0"/>
        <v>18</v>
      </c>
      <c r="K8" s="116">
        <f>E8+H8</f>
        <v>78</v>
      </c>
    </row>
    <row r="9" spans="2:11" customFormat="1" ht="17.399999999999999">
      <c r="B9" s="109" t="s">
        <v>8</v>
      </c>
      <c r="C9" s="110">
        <v>23</v>
      </c>
      <c r="D9" s="111">
        <v>7</v>
      </c>
      <c r="E9" s="112">
        <f>C9+D9</f>
        <v>30</v>
      </c>
      <c r="F9" s="113">
        <v>30</v>
      </c>
      <c r="G9" s="114">
        <v>6</v>
      </c>
      <c r="H9" s="115">
        <f>SUM(F9:G9)</f>
        <v>36</v>
      </c>
      <c r="I9" s="117">
        <f t="shared" si="0"/>
        <v>53</v>
      </c>
      <c r="J9" s="118">
        <f t="shared" si="0"/>
        <v>13</v>
      </c>
      <c r="K9" s="116">
        <f>E9+H9</f>
        <v>66</v>
      </c>
    </row>
    <row r="10" spans="2:11" customFormat="1" ht="17.399999999999999">
      <c r="B10" s="109" t="s">
        <v>9</v>
      </c>
      <c r="C10" s="110">
        <v>37</v>
      </c>
      <c r="D10" s="111">
        <v>9</v>
      </c>
      <c r="E10" s="112">
        <f>C10+D10</f>
        <v>46</v>
      </c>
      <c r="F10" s="113">
        <v>35</v>
      </c>
      <c r="G10" s="114">
        <v>12</v>
      </c>
      <c r="H10" s="115">
        <f>SUM(F10:G10)</f>
        <v>47</v>
      </c>
      <c r="I10" s="117">
        <f t="shared" si="0"/>
        <v>72</v>
      </c>
      <c r="J10" s="118">
        <f t="shared" si="0"/>
        <v>21</v>
      </c>
      <c r="K10" s="116">
        <f>E10+H10</f>
        <v>93</v>
      </c>
    </row>
    <row r="11" spans="2:11" customFormat="1" ht="17.399999999999999">
      <c r="B11" s="109" t="s">
        <v>21</v>
      </c>
      <c r="C11" s="110">
        <v>41</v>
      </c>
      <c r="D11" s="111">
        <v>6</v>
      </c>
      <c r="E11" s="112">
        <f>C11+D11</f>
        <v>47</v>
      </c>
      <c r="F11" s="113">
        <v>48</v>
      </c>
      <c r="G11" s="114">
        <v>5</v>
      </c>
      <c r="H11" s="115">
        <f>SUM(F11:G11)</f>
        <v>53</v>
      </c>
      <c r="I11" s="117">
        <f t="shared" si="0"/>
        <v>89</v>
      </c>
      <c r="J11" s="118">
        <f t="shared" si="0"/>
        <v>11</v>
      </c>
      <c r="K11" s="116">
        <f>E11+H11</f>
        <v>100</v>
      </c>
    </row>
    <row r="12" spans="2:11" customFormat="1" ht="17.399999999999999">
      <c r="B12" s="109" t="s">
        <v>11</v>
      </c>
      <c r="C12" s="110"/>
      <c r="D12" s="111"/>
      <c r="E12" s="112"/>
      <c r="F12" s="113"/>
      <c r="G12" s="114"/>
      <c r="H12" s="115"/>
      <c r="I12" s="117"/>
      <c r="J12" s="118"/>
      <c r="K12" s="116"/>
    </row>
    <row r="13" spans="2:11" customFormat="1" ht="17.399999999999999">
      <c r="B13" s="109" t="s">
        <v>12</v>
      </c>
      <c r="C13" s="110"/>
      <c r="D13" s="111"/>
      <c r="E13" s="112"/>
      <c r="F13" s="113"/>
      <c r="G13" s="114"/>
      <c r="H13" s="115"/>
      <c r="I13" s="117"/>
      <c r="J13" s="118"/>
      <c r="K13" s="116"/>
    </row>
    <row r="14" spans="2:11" customFormat="1" ht="17.399999999999999">
      <c r="B14" s="109" t="s">
        <v>13</v>
      </c>
      <c r="C14" s="110"/>
      <c r="D14" s="111"/>
      <c r="E14" s="112"/>
      <c r="F14" s="113"/>
      <c r="G14" s="114"/>
      <c r="H14" s="115"/>
      <c r="I14" s="117"/>
      <c r="J14" s="118"/>
      <c r="K14" s="116"/>
    </row>
    <row r="15" spans="2:11" customFormat="1" ht="17.399999999999999">
      <c r="B15" s="109" t="s">
        <v>14</v>
      </c>
      <c r="C15" s="110"/>
      <c r="D15" s="111"/>
      <c r="E15" s="112"/>
      <c r="F15" s="113"/>
      <c r="G15" s="114"/>
      <c r="H15" s="115"/>
      <c r="I15" s="117"/>
      <c r="J15" s="118"/>
      <c r="K15" s="116"/>
    </row>
    <row r="16" spans="2:11" customFormat="1" ht="17.399999999999999">
      <c r="B16" s="109" t="s">
        <v>15</v>
      </c>
      <c r="C16" s="110"/>
      <c r="D16" s="111"/>
      <c r="E16" s="112"/>
      <c r="F16" s="113"/>
      <c r="G16" s="114"/>
      <c r="H16" s="115"/>
      <c r="I16" s="117"/>
      <c r="J16" s="118"/>
      <c r="K16" s="116"/>
    </row>
    <row r="17" spans="2:11" customFormat="1" ht="17.399999999999999">
      <c r="B17" s="109" t="s">
        <v>16</v>
      </c>
      <c r="C17" s="110"/>
      <c r="D17" s="111"/>
      <c r="E17" s="112"/>
      <c r="F17" s="113"/>
      <c r="G17" s="114"/>
      <c r="H17" s="115"/>
      <c r="I17" s="117"/>
      <c r="J17" s="118"/>
      <c r="K17" s="116"/>
    </row>
    <row r="18" spans="2:11" customFormat="1" ht="18" thickBot="1">
      <c r="B18" s="119" t="s">
        <v>22</v>
      </c>
      <c r="C18" s="120"/>
      <c r="D18" s="121"/>
      <c r="E18" s="122"/>
      <c r="F18" s="123"/>
      <c r="G18" s="124"/>
      <c r="H18" s="125"/>
      <c r="I18" s="127"/>
      <c r="J18" s="128"/>
      <c r="K18" s="126"/>
    </row>
    <row r="19" spans="2:11" customFormat="1" ht="17.399999999999999">
      <c r="B19" s="129" t="s">
        <v>2</v>
      </c>
      <c r="C19" s="130">
        <f t="shared" ref="C19:J19" si="1">SUM(C7:C18)</f>
        <v>152</v>
      </c>
      <c r="D19" s="130">
        <f t="shared" si="1"/>
        <v>33</v>
      </c>
      <c r="E19" s="130">
        <f t="shared" si="1"/>
        <v>185</v>
      </c>
      <c r="F19" s="130">
        <f t="shared" si="1"/>
        <v>150</v>
      </c>
      <c r="G19" s="130">
        <f t="shared" si="1"/>
        <v>33</v>
      </c>
      <c r="H19" s="130">
        <f t="shared" si="1"/>
        <v>183</v>
      </c>
      <c r="I19" s="130">
        <f t="shared" si="1"/>
        <v>302</v>
      </c>
      <c r="J19" s="130">
        <f t="shared" si="1"/>
        <v>66</v>
      </c>
      <c r="K19" s="130">
        <f>SUM(K7:K18)</f>
        <v>368</v>
      </c>
    </row>
  </sheetData>
  <mergeCells count="6">
    <mergeCell ref="B2:K2"/>
    <mergeCell ref="B4:B5"/>
    <mergeCell ref="C4:E4"/>
    <mergeCell ref="F4:H4"/>
    <mergeCell ref="K4:K5"/>
    <mergeCell ref="I4:J4"/>
  </mergeCells>
  <pageMargins left="0.70000000000000007" right="0.70000000000000007" top="0.75" bottom="0.75" header="0.30000000000000004" footer="0.3000000000000000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22D3A-19ED-4CBB-A363-DB7435D3142A}">
  <dimension ref="B2:K19"/>
  <sheetViews>
    <sheetView workbookViewId="0">
      <selection activeCell="B2" sqref="B2:K2"/>
    </sheetView>
  </sheetViews>
  <sheetFormatPr baseColWidth="10" defaultColWidth="11.33203125" defaultRowHeight="17.399999999999999"/>
  <cols>
    <col min="1" max="1" width="11.33203125" style="131" customWidth="1"/>
    <col min="2" max="2" width="14" style="131" bestFit="1" customWidth="1"/>
    <col min="3" max="3" width="11.33203125" style="131" customWidth="1"/>
    <col min="4" max="16384" width="11.33203125" style="131"/>
  </cols>
  <sheetData>
    <row r="2" spans="2:11">
      <c r="B2" s="334" t="s">
        <v>287</v>
      </c>
      <c r="C2" s="334"/>
      <c r="D2" s="334"/>
      <c r="E2" s="334"/>
      <c r="F2" s="334"/>
      <c r="G2" s="334"/>
      <c r="H2" s="334"/>
      <c r="I2" s="334"/>
      <c r="J2" s="334"/>
      <c r="K2" s="334"/>
    </row>
    <row r="3" spans="2:11" ht="18" thickBot="1">
      <c r="B3" s="334"/>
      <c r="C3" s="334"/>
      <c r="D3" s="334"/>
      <c r="E3" s="334"/>
      <c r="F3" s="334"/>
      <c r="G3" s="334"/>
      <c r="H3" s="334"/>
      <c r="I3" s="334"/>
      <c r="J3" s="334"/>
      <c r="K3" s="334"/>
    </row>
    <row r="4" spans="2:11" ht="18" thickBot="1">
      <c r="B4" s="339"/>
      <c r="C4" s="340" t="s">
        <v>122</v>
      </c>
      <c r="D4" s="340"/>
      <c r="E4" s="340"/>
      <c r="F4" s="341" t="s">
        <v>123</v>
      </c>
      <c r="G4" s="341"/>
      <c r="H4" s="341"/>
      <c r="I4" s="342" t="s">
        <v>107</v>
      </c>
      <c r="J4" s="342"/>
      <c r="K4" s="342"/>
    </row>
    <row r="5" spans="2:11" ht="18" thickBot="1">
      <c r="B5" s="339"/>
      <c r="C5" s="133" t="s">
        <v>125</v>
      </c>
      <c r="D5" s="134" t="s">
        <v>126</v>
      </c>
      <c r="E5" s="134" t="s">
        <v>124</v>
      </c>
      <c r="F5" s="134" t="s">
        <v>125</v>
      </c>
      <c r="G5" s="135" t="s">
        <v>126</v>
      </c>
      <c r="H5" s="136" t="s">
        <v>124</v>
      </c>
      <c r="I5" s="137" t="s">
        <v>125</v>
      </c>
      <c r="J5" s="132" t="s">
        <v>126</v>
      </c>
      <c r="K5" s="138" t="s">
        <v>124</v>
      </c>
    </row>
    <row r="6" spans="2:11">
      <c r="B6" s="139"/>
      <c r="C6" s="140"/>
      <c r="D6" s="141"/>
      <c r="E6" s="142"/>
      <c r="F6" s="143"/>
      <c r="G6" s="144"/>
      <c r="H6" s="142"/>
      <c r="I6" s="145"/>
      <c r="J6" s="146"/>
      <c r="K6" s="147"/>
    </row>
    <row r="7" spans="2:11">
      <c r="B7" s="139" t="s">
        <v>6</v>
      </c>
      <c r="C7" s="148">
        <v>10</v>
      </c>
      <c r="D7" s="149">
        <v>4</v>
      </c>
      <c r="E7" s="150">
        <f>C7+D7</f>
        <v>14</v>
      </c>
      <c r="F7" s="151">
        <v>16</v>
      </c>
      <c r="G7" s="152">
        <v>1</v>
      </c>
      <c r="H7" s="153">
        <f>SUM(F7:G7)</f>
        <v>17</v>
      </c>
      <c r="I7" s="154">
        <f t="shared" ref="I7:K11" si="0">C7+F7</f>
        <v>26</v>
      </c>
      <c r="J7" s="155">
        <f t="shared" si="0"/>
        <v>5</v>
      </c>
      <c r="K7" s="156">
        <f t="shared" si="0"/>
        <v>31</v>
      </c>
    </row>
    <row r="8" spans="2:11">
      <c r="B8" s="139" t="s">
        <v>7</v>
      </c>
      <c r="C8" s="148">
        <v>42</v>
      </c>
      <c r="D8" s="149">
        <v>6</v>
      </c>
      <c r="E8" s="150">
        <f>C8+D8</f>
        <v>48</v>
      </c>
      <c r="F8" s="151">
        <v>23</v>
      </c>
      <c r="G8" s="152">
        <v>7</v>
      </c>
      <c r="H8" s="153">
        <f>SUM(F8:G8)</f>
        <v>30</v>
      </c>
      <c r="I8" s="154">
        <f t="shared" si="0"/>
        <v>65</v>
      </c>
      <c r="J8" s="155">
        <f t="shared" si="0"/>
        <v>13</v>
      </c>
      <c r="K8" s="156">
        <f t="shared" si="0"/>
        <v>78</v>
      </c>
    </row>
    <row r="9" spans="2:11">
      <c r="B9" s="139" t="s">
        <v>8</v>
      </c>
      <c r="C9" s="148">
        <v>25</v>
      </c>
      <c r="D9" s="157">
        <v>5</v>
      </c>
      <c r="E9" s="150">
        <f>C9+D9</f>
        <v>30</v>
      </c>
      <c r="F9" s="151">
        <v>34</v>
      </c>
      <c r="G9" s="152">
        <v>2</v>
      </c>
      <c r="H9" s="153">
        <f>SUM(F9:G9)</f>
        <v>36</v>
      </c>
      <c r="I9" s="154">
        <f t="shared" si="0"/>
        <v>59</v>
      </c>
      <c r="J9" s="155">
        <f t="shared" si="0"/>
        <v>7</v>
      </c>
      <c r="K9" s="156">
        <f t="shared" si="0"/>
        <v>66</v>
      </c>
    </row>
    <row r="10" spans="2:11">
      <c r="B10" s="139" t="s">
        <v>9</v>
      </c>
      <c r="C10" s="148">
        <v>37</v>
      </c>
      <c r="D10" s="149">
        <v>9</v>
      </c>
      <c r="E10" s="150">
        <f>C10+D10</f>
        <v>46</v>
      </c>
      <c r="F10" s="151">
        <v>42</v>
      </c>
      <c r="G10" s="152">
        <v>5</v>
      </c>
      <c r="H10" s="153">
        <f>SUM(F10:G10)</f>
        <v>47</v>
      </c>
      <c r="I10" s="154">
        <f t="shared" si="0"/>
        <v>79</v>
      </c>
      <c r="J10" s="155">
        <f t="shared" si="0"/>
        <v>14</v>
      </c>
      <c r="K10" s="156">
        <f t="shared" si="0"/>
        <v>93</v>
      </c>
    </row>
    <row r="11" spans="2:11">
      <c r="B11" s="139" t="s">
        <v>21</v>
      </c>
      <c r="C11" s="148">
        <v>41</v>
      </c>
      <c r="D11" s="149">
        <v>6</v>
      </c>
      <c r="E11" s="150">
        <f>C11+D11</f>
        <v>47</v>
      </c>
      <c r="F11" s="151">
        <v>48</v>
      </c>
      <c r="G11" s="152">
        <v>5</v>
      </c>
      <c r="H11" s="153">
        <f>SUM(F11:G11)</f>
        <v>53</v>
      </c>
      <c r="I11" s="154">
        <f t="shared" si="0"/>
        <v>89</v>
      </c>
      <c r="J11" s="155">
        <f t="shared" si="0"/>
        <v>11</v>
      </c>
      <c r="K11" s="156">
        <f t="shared" si="0"/>
        <v>100</v>
      </c>
    </row>
    <row r="12" spans="2:11">
      <c r="B12" s="139" t="s">
        <v>11</v>
      </c>
      <c r="C12" s="148"/>
      <c r="D12" s="149"/>
      <c r="E12" s="150"/>
      <c r="F12" s="151"/>
      <c r="G12" s="152"/>
      <c r="H12" s="153"/>
      <c r="I12" s="154"/>
      <c r="J12" s="155"/>
      <c r="K12" s="156"/>
    </row>
    <row r="13" spans="2:11">
      <c r="B13" s="139" t="s">
        <v>12</v>
      </c>
      <c r="C13" s="158"/>
      <c r="D13" s="159"/>
      <c r="E13" s="150"/>
      <c r="F13" s="151"/>
      <c r="G13" s="152"/>
      <c r="H13" s="153"/>
      <c r="I13" s="154"/>
      <c r="J13" s="155"/>
      <c r="K13" s="156"/>
    </row>
    <row r="14" spans="2:11">
      <c r="B14" s="139" t="s">
        <v>13</v>
      </c>
      <c r="C14" s="158"/>
      <c r="D14" s="159"/>
      <c r="E14" s="150"/>
      <c r="F14" s="151"/>
      <c r="G14" s="152"/>
      <c r="H14" s="153"/>
      <c r="I14" s="154"/>
      <c r="J14" s="155"/>
      <c r="K14" s="156"/>
    </row>
    <row r="15" spans="2:11">
      <c r="B15" s="139" t="s">
        <v>14</v>
      </c>
      <c r="C15" s="158"/>
      <c r="D15" s="159"/>
      <c r="E15" s="150"/>
      <c r="F15" s="151"/>
      <c r="G15" s="152"/>
      <c r="H15" s="153"/>
      <c r="I15" s="154"/>
      <c r="J15" s="155"/>
      <c r="K15" s="156"/>
    </row>
    <row r="16" spans="2:11">
      <c r="B16" s="139" t="s">
        <v>15</v>
      </c>
      <c r="C16" s="148"/>
      <c r="D16" s="149"/>
      <c r="E16" s="150"/>
      <c r="F16" s="151"/>
      <c r="G16" s="152"/>
      <c r="H16" s="153"/>
      <c r="I16" s="154"/>
      <c r="J16" s="155"/>
      <c r="K16" s="156"/>
    </row>
    <row r="17" spans="2:11">
      <c r="B17" s="139" t="s">
        <v>16</v>
      </c>
      <c r="C17" s="148"/>
      <c r="D17" s="149"/>
      <c r="E17" s="150"/>
      <c r="F17" s="151"/>
      <c r="G17" s="152"/>
      <c r="H17" s="153"/>
      <c r="I17" s="154"/>
      <c r="J17" s="155"/>
      <c r="K17" s="156"/>
    </row>
    <row r="18" spans="2:11" ht="18" thickBot="1">
      <c r="B18" s="160" t="s">
        <v>22</v>
      </c>
      <c r="C18" s="161"/>
      <c r="D18" s="162"/>
      <c r="E18" s="163"/>
      <c r="F18" s="164"/>
      <c r="G18" s="165"/>
      <c r="H18" s="166"/>
      <c r="I18" s="167"/>
      <c r="J18" s="168"/>
      <c r="K18" s="169"/>
    </row>
    <row r="19" spans="2:11">
      <c r="B19" s="129" t="s">
        <v>2</v>
      </c>
      <c r="C19" s="130">
        <f t="shared" ref="C19:K19" si="1">SUM(C7:C18)</f>
        <v>155</v>
      </c>
      <c r="D19" s="130">
        <f t="shared" si="1"/>
        <v>30</v>
      </c>
      <c r="E19" s="130">
        <f t="shared" si="1"/>
        <v>185</v>
      </c>
      <c r="F19" s="130">
        <f t="shared" si="1"/>
        <v>163</v>
      </c>
      <c r="G19" s="130">
        <f t="shared" si="1"/>
        <v>20</v>
      </c>
      <c r="H19" s="130">
        <f t="shared" si="1"/>
        <v>183</v>
      </c>
      <c r="I19" s="130">
        <f t="shared" si="1"/>
        <v>318</v>
      </c>
      <c r="J19" s="130">
        <f t="shared" si="1"/>
        <v>50</v>
      </c>
      <c r="K19" s="130">
        <f t="shared" si="1"/>
        <v>368</v>
      </c>
    </row>
  </sheetData>
  <mergeCells count="6">
    <mergeCell ref="B2:K2"/>
    <mergeCell ref="B3:K3"/>
    <mergeCell ref="B4:B5"/>
    <mergeCell ref="C4:E4"/>
    <mergeCell ref="F4:H4"/>
    <mergeCell ref="I4:K4"/>
  </mergeCells>
  <pageMargins left="0.70000000000000007" right="0.70000000000000007" top="0.75" bottom="0.75" header="0.30000000000000004" footer="0.3000000000000000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F025E-E696-49F2-8711-623F2DCB7B95}">
  <dimension ref="B3:AB44"/>
  <sheetViews>
    <sheetView workbookViewId="0">
      <selection activeCell="B4" sqref="B4:D4"/>
    </sheetView>
  </sheetViews>
  <sheetFormatPr baseColWidth="10" defaultRowHeight="15"/>
  <cols>
    <col min="1" max="1" width="11.5546875" style="32" customWidth="1"/>
    <col min="2" max="4" width="28.88671875" style="32" customWidth="1"/>
    <col min="5" max="5" width="15.5546875" style="32" customWidth="1"/>
    <col min="6" max="7" width="16.109375" style="32" bestFit="1" customWidth="1"/>
    <col min="8" max="8" width="25.5546875" style="32" bestFit="1" customWidth="1"/>
    <col min="9" max="9" width="11.5546875" style="32" customWidth="1"/>
    <col min="10" max="16384" width="11.5546875" style="32"/>
  </cols>
  <sheetData>
    <row r="3" spans="2:28" customFormat="1">
      <c r="B3" s="334" t="s">
        <v>127</v>
      </c>
      <c r="C3" s="334"/>
      <c r="D3" s="334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2:28" customFormat="1">
      <c r="B4" s="334" t="s">
        <v>288</v>
      </c>
      <c r="C4" s="334"/>
      <c r="D4" s="334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2:28" customFormat="1">
      <c r="B5" s="315"/>
      <c r="C5" s="315"/>
      <c r="D5" s="315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2:28" customFormat="1" ht="18" thickBot="1">
      <c r="B6" s="193" t="s">
        <v>3</v>
      </c>
      <c r="C6" s="193">
        <v>2023</v>
      </c>
      <c r="D6" s="193">
        <v>2024</v>
      </c>
      <c r="E6" s="32"/>
      <c r="F6" s="32"/>
      <c r="G6" s="32"/>
      <c r="H6" s="32"/>
      <c r="I6" s="32"/>
      <c r="J6" s="32"/>
      <c r="K6" s="32"/>
      <c r="L6" s="32"/>
      <c r="M6" s="32"/>
      <c r="N6" s="170" t="s">
        <v>3</v>
      </c>
      <c r="O6" s="170">
        <v>2023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 t="s">
        <v>128</v>
      </c>
    </row>
    <row r="7" spans="2:28" customFormat="1">
      <c r="B7" s="97" t="s">
        <v>6</v>
      </c>
      <c r="C7" s="35">
        <v>87</v>
      </c>
      <c r="D7" s="35">
        <v>31</v>
      </c>
      <c r="E7" s="32"/>
      <c r="F7" s="32"/>
      <c r="G7" s="32"/>
      <c r="H7" s="32"/>
      <c r="I7" s="32"/>
      <c r="J7" s="32"/>
      <c r="K7" s="32"/>
      <c r="L7" s="32"/>
      <c r="M7" s="32"/>
      <c r="N7" s="97" t="s">
        <v>6</v>
      </c>
      <c r="O7" s="35">
        <v>87</v>
      </c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5">
        <v>87</v>
      </c>
    </row>
    <row r="8" spans="2:28" customFormat="1">
      <c r="B8" s="97" t="s">
        <v>7</v>
      </c>
      <c r="C8" s="35">
        <v>54</v>
      </c>
      <c r="D8" s="35">
        <v>78</v>
      </c>
      <c r="E8" s="32"/>
      <c r="F8" s="32"/>
      <c r="G8" s="32"/>
      <c r="H8" s="32"/>
      <c r="I8" s="32"/>
      <c r="J8" s="32"/>
      <c r="K8" s="32"/>
      <c r="L8" s="32"/>
      <c r="M8" s="32"/>
      <c r="N8" s="97" t="s">
        <v>7</v>
      </c>
      <c r="O8" s="35">
        <v>54</v>
      </c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5">
        <v>54</v>
      </c>
    </row>
    <row r="9" spans="2:28" customFormat="1">
      <c r="B9" s="97" t="s">
        <v>8</v>
      </c>
      <c r="C9" s="35">
        <v>72</v>
      </c>
      <c r="D9" s="35">
        <v>66</v>
      </c>
      <c r="E9" s="32"/>
      <c r="F9" s="32"/>
      <c r="G9" s="32"/>
      <c r="H9" s="32"/>
      <c r="I9" s="32"/>
      <c r="J9" s="32"/>
      <c r="K9" s="32"/>
      <c r="L9" s="32"/>
      <c r="M9" s="32"/>
      <c r="N9" s="97" t="s">
        <v>8</v>
      </c>
      <c r="O9" s="35">
        <v>72</v>
      </c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5">
        <v>72</v>
      </c>
    </row>
    <row r="10" spans="2:28" customFormat="1">
      <c r="B10" s="97" t="s">
        <v>9</v>
      </c>
      <c r="C10" s="35">
        <v>58</v>
      </c>
      <c r="D10" s="35">
        <f>+detenidos_sexo!K10</f>
        <v>93</v>
      </c>
      <c r="E10" s="32"/>
      <c r="F10" s="32"/>
      <c r="G10" s="32"/>
      <c r="H10" s="32"/>
      <c r="I10" s="32"/>
      <c r="J10" s="32"/>
      <c r="K10" s="32"/>
      <c r="L10" s="32"/>
      <c r="M10" s="32"/>
      <c r="N10" s="97" t="s">
        <v>9</v>
      </c>
      <c r="O10" s="35">
        <v>58</v>
      </c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5">
        <v>58</v>
      </c>
    </row>
    <row r="11" spans="2:28" customFormat="1">
      <c r="B11" s="97" t="s">
        <v>21</v>
      </c>
      <c r="C11" s="35">
        <v>85</v>
      </c>
      <c r="D11" s="35">
        <f>+detenidos_sexo!K11</f>
        <v>100</v>
      </c>
      <c r="E11" s="32"/>
      <c r="F11" s="32"/>
      <c r="G11" s="32"/>
      <c r="H11" s="32"/>
      <c r="I11" s="32"/>
      <c r="J11" s="32"/>
      <c r="K11" s="32"/>
      <c r="L11" s="32"/>
      <c r="M11" s="32"/>
      <c r="N11" s="97" t="s">
        <v>21</v>
      </c>
      <c r="O11" s="35">
        <v>85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5">
        <v>85</v>
      </c>
    </row>
    <row r="12" spans="2:28" customFormat="1">
      <c r="B12" s="97" t="s">
        <v>11</v>
      </c>
      <c r="C12" s="35"/>
      <c r="D12" s="35"/>
      <c r="E12" s="32"/>
      <c r="F12" s="32"/>
      <c r="G12" s="32"/>
      <c r="H12" s="32"/>
      <c r="I12" s="32"/>
      <c r="J12" s="32"/>
      <c r="K12" s="32"/>
      <c r="L12" s="32"/>
      <c r="M12" s="32"/>
      <c r="N12" s="97" t="s">
        <v>11</v>
      </c>
      <c r="O12" s="35">
        <v>84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5">
        <v>84</v>
      </c>
    </row>
    <row r="13" spans="2:28" customFormat="1">
      <c r="B13" s="97" t="s">
        <v>12</v>
      </c>
      <c r="C13" s="35"/>
      <c r="D13" s="35"/>
      <c r="E13" s="32"/>
      <c r="F13" s="32"/>
      <c r="G13" s="32"/>
      <c r="H13" s="32"/>
      <c r="I13" s="32"/>
      <c r="J13" s="32"/>
      <c r="K13" s="32"/>
      <c r="L13" s="32"/>
      <c r="M13" s="32"/>
      <c r="N13" s="97" t="s">
        <v>12</v>
      </c>
      <c r="O13" s="35">
        <v>63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5">
        <v>63</v>
      </c>
    </row>
    <row r="14" spans="2:28" customFormat="1">
      <c r="B14" s="97" t="s">
        <v>13</v>
      </c>
      <c r="C14" s="35"/>
      <c r="D14" s="35"/>
      <c r="E14" s="32"/>
      <c r="F14" s="32"/>
      <c r="G14" s="32"/>
      <c r="H14" s="32"/>
      <c r="I14" s="32"/>
      <c r="J14" s="32"/>
      <c r="K14" s="32"/>
      <c r="L14" s="32"/>
      <c r="M14" s="32"/>
      <c r="N14" s="97" t="s">
        <v>13</v>
      </c>
      <c r="O14" s="35">
        <v>47</v>
      </c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5">
        <v>47</v>
      </c>
    </row>
    <row r="15" spans="2:28" customFormat="1">
      <c r="B15" s="97" t="s">
        <v>14</v>
      </c>
      <c r="C15" s="35"/>
      <c r="D15" s="35"/>
      <c r="E15" s="32"/>
      <c r="F15" s="32"/>
      <c r="G15" s="32"/>
      <c r="H15" s="32"/>
      <c r="I15" s="32"/>
      <c r="J15" s="32"/>
      <c r="K15" s="32"/>
      <c r="L15" s="32"/>
      <c r="M15" s="32"/>
      <c r="N15" s="97" t="s">
        <v>14</v>
      </c>
      <c r="O15" s="35">
        <v>85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5">
        <v>85</v>
      </c>
    </row>
    <row r="16" spans="2:28" customFormat="1">
      <c r="B16" s="97" t="s">
        <v>15</v>
      </c>
      <c r="C16" s="35"/>
      <c r="D16" s="35"/>
      <c r="E16" s="32"/>
      <c r="F16" s="32"/>
      <c r="G16" s="32"/>
      <c r="H16" s="32"/>
      <c r="I16" s="32"/>
      <c r="J16" s="32"/>
      <c r="K16" s="32"/>
      <c r="L16" s="32"/>
      <c r="M16" s="32"/>
      <c r="N16" s="97" t="s">
        <v>15</v>
      </c>
      <c r="O16" s="35">
        <v>48</v>
      </c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5">
        <v>48</v>
      </c>
    </row>
    <row r="17" spans="2:28" customFormat="1" ht="15.6">
      <c r="B17" s="97" t="s">
        <v>16</v>
      </c>
      <c r="C17" s="35"/>
      <c r="D17" s="35"/>
      <c r="E17" s="32"/>
      <c r="F17" s="32"/>
      <c r="G17" s="171"/>
      <c r="H17" s="32"/>
      <c r="I17" s="32"/>
      <c r="J17" s="32"/>
      <c r="K17" s="32"/>
      <c r="L17" s="32"/>
      <c r="M17" s="32"/>
      <c r="N17" s="97" t="s">
        <v>16</v>
      </c>
      <c r="O17" s="35">
        <v>65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5">
        <v>65</v>
      </c>
    </row>
    <row r="18" spans="2:28" customFormat="1" ht="18" thickBot="1">
      <c r="B18" s="298" t="s">
        <v>22</v>
      </c>
      <c r="C18" s="281"/>
      <c r="D18" s="281"/>
      <c r="E18" s="193" t="s">
        <v>129</v>
      </c>
      <c r="F18" s="35"/>
      <c r="G18" s="35"/>
      <c r="H18" s="32"/>
      <c r="I18" s="32"/>
      <c r="J18" s="32"/>
      <c r="K18" s="32"/>
      <c r="L18" s="32"/>
      <c r="M18" s="32"/>
      <c r="N18" s="97" t="s">
        <v>22</v>
      </c>
      <c r="O18" s="35">
        <v>43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5">
        <v>43</v>
      </c>
    </row>
    <row r="19" spans="2:28" customFormat="1" ht="18" thickTop="1">
      <c r="B19" s="193" t="s">
        <v>2</v>
      </c>
      <c r="C19" s="193">
        <f>SUM(C7:C18)</f>
        <v>356</v>
      </c>
      <c r="D19" s="193">
        <f>SUM(D7:D18)</f>
        <v>368</v>
      </c>
      <c r="E19" s="297">
        <f>(D19-C19)/D19</f>
        <v>3.2608695652173912E-2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</row>
    <row r="20" spans="2:28" customFormat="1">
      <c r="B20" s="343" t="s">
        <v>130</v>
      </c>
      <c r="C20" s="343"/>
      <c r="D20" s="343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</row>
    <row r="21" spans="2:28" customFormat="1">
      <c r="B21" s="343" t="s">
        <v>131</v>
      </c>
      <c r="C21" s="343"/>
      <c r="D21" s="343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38" spans="2:28" customFormat="1">
      <c r="B38" s="32"/>
      <c r="C38" s="32"/>
      <c r="D38" s="32"/>
      <c r="E38" s="32"/>
      <c r="F38" s="32"/>
      <c r="G38" s="32"/>
      <c r="H38" s="35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</row>
    <row r="39" spans="2:28" customFormat="1">
      <c r="B39" s="32"/>
      <c r="C39" s="32"/>
      <c r="D39" s="32"/>
      <c r="E39" s="32"/>
      <c r="F39" s="32"/>
      <c r="G39" s="32"/>
      <c r="H39" s="35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</row>
    <row r="44" spans="2:28" customFormat="1">
      <c r="B44" s="32"/>
      <c r="C44" s="32"/>
      <c r="D44" s="32"/>
      <c r="E44" s="32"/>
      <c r="F44" s="32"/>
      <c r="G44" s="32" t="s">
        <v>132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</row>
  </sheetData>
  <mergeCells count="5">
    <mergeCell ref="B3:D3"/>
    <mergeCell ref="B4:D4"/>
    <mergeCell ref="B5:D5"/>
    <mergeCell ref="B20:D20"/>
    <mergeCell ref="B21:D2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37D37-5523-49A2-B9DE-9855355C1D54}">
  <dimension ref="B1:U76"/>
  <sheetViews>
    <sheetView workbookViewId="0">
      <selection activeCell="U18" sqref="U18"/>
    </sheetView>
  </sheetViews>
  <sheetFormatPr baseColWidth="10" defaultColWidth="14.6640625" defaultRowHeight="15"/>
  <cols>
    <col min="1" max="1" width="14.6640625" style="32" customWidth="1"/>
    <col min="2" max="2" width="28.88671875" style="32" bestFit="1" customWidth="1"/>
    <col min="3" max="4" width="34.6640625" style="32" bestFit="1" customWidth="1"/>
    <col min="5" max="5" width="12.6640625" style="32" bestFit="1" customWidth="1"/>
    <col min="6" max="6" width="13" style="32" bestFit="1" customWidth="1"/>
    <col min="7" max="7" width="14.6640625" style="32" customWidth="1"/>
    <col min="8" max="8" width="14.33203125" style="32" bestFit="1" customWidth="1"/>
    <col min="9" max="20" width="8.88671875" style="32" customWidth="1"/>
    <col min="21" max="21" width="6.33203125" style="32" bestFit="1" customWidth="1"/>
    <col min="22" max="22" width="14.6640625" style="32" customWidth="1"/>
    <col min="23" max="16384" width="14.6640625" style="32"/>
  </cols>
  <sheetData>
    <row r="1" spans="2:21" ht="15.6" thickBot="1"/>
    <row r="2" spans="2:21" ht="18" thickBot="1">
      <c r="B2" s="344" t="s">
        <v>133</v>
      </c>
      <c r="C2" s="344"/>
      <c r="D2" s="344"/>
      <c r="E2" s="344"/>
      <c r="H2" s="173" t="s">
        <v>134</v>
      </c>
      <c r="I2" s="173">
        <v>44927</v>
      </c>
      <c r="J2" s="173">
        <v>44958</v>
      </c>
      <c r="K2" s="173">
        <v>44986</v>
      </c>
      <c r="L2" s="173">
        <v>45017</v>
      </c>
      <c r="M2" s="173">
        <v>45047</v>
      </c>
      <c r="N2" s="173">
        <v>45078</v>
      </c>
      <c r="O2" s="173">
        <v>45108</v>
      </c>
      <c r="P2" s="173">
        <v>45139</v>
      </c>
      <c r="Q2" s="173">
        <v>45170</v>
      </c>
      <c r="R2" s="173">
        <v>45200</v>
      </c>
      <c r="S2" s="173">
        <v>45231</v>
      </c>
      <c r="T2" s="173">
        <v>45261</v>
      </c>
      <c r="U2" s="174" t="s">
        <v>124</v>
      </c>
    </row>
    <row r="3" spans="2:21">
      <c r="B3" s="344" t="s">
        <v>135</v>
      </c>
      <c r="C3" s="344"/>
      <c r="D3" s="344"/>
      <c r="E3" s="344"/>
      <c r="H3" s="175" t="s">
        <v>136</v>
      </c>
      <c r="I3" s="176">
        <v>4</v>
      </c>
      <c r="J3" s="176">
        <v>1</v>
      </c>
      <c r="K3" s="176">
        <v>6</v>
      </c>
      <c r="L3" s="176">
        <v>0</v>
      </c>
      <c r="M3" s="176">
        <v>0</v>
      </c>
      <c r="N3" s="176">
        <v>2</v>
      </c>
      <c r="O3" s="176">
        <v>1</v>
      </c>
      <c r="P3" s="176">
        <v>1</v>
      </c>
      <c r="Q3" s="176">
        <v>0</v>
      </c>
      <c r="R3" s="176">
        <v>0</v>
      </c>
      <c r="S3" s="176">
        <v>1</v>
      </c>
      <c r="T3" s="176">
        <v>1</v>
      </c>
      <c r="U3" s="180">
        <f>SUM(I3:T3)</f>
        <v>17</v>
      </c>
    </row>
    <row r="4" spans="2:21">
      <c r="B4" s="344" t="s">
        <v>137</v>
      </c>
      <c r="C4" s="344"/>
      <c r="D4" s="344"/>
      <c r="E4" s="344"/>
      <c r="H4" s="177" t="s">
        <v>138</v>
      </c>
      <c r="I4" s="35">
        <v>13</v>
      </c>
      <c r="J4" s="35">
        <v>17</v>
      </c>
      <c r="K4" s="35">
        <v>13</v>
      </c>
      <c r="L4" s="35">
        <v>10</v>
      </c>
      <c r="M4" s="35">
        <v>14</v>
      </c>
      <c r="N4" s="35">
        <v>15</v>
      </c>
      <c r="O4" s="35">
        <v>11</v>
      </c>
      <c r="P4" s="35">
        <v>7</v>
      </c>
      <c r="Q4" s="35">
        <v>13</v>
      </c>
      <c r="R4" s="35">
        <v>6</v>
      </c>
      <c r="S4" s="35">
        <v>7</v>
      </c>
      <c r="T4" s="35">
        <v>8</v>
      </c>
      <c r="U4" s="180">
        <f>SUM(I4:T4)</f>
        <v>134</v>
      </c>
    </row>
    <row r="5" spans="2:21" ht="15.6" thickBot="1">
      <c r="B5" s="344" t="s">
        <v>139</v>
      </c>
      <c r="C5" s="344"/>
      <c r="D5" s="344"/>
      <c r="E5" s="344"/>
      <c r="H5" s="178" t="s">
        <v>140</v>
      </c>
      <c r="I5" s="172">
        <v>1</v>
      </c>
      <c r="J5" s="172">
        <v>5</v>
      </c>
      <c r="K5" s="172">
        <v>1</v>
      </c>
      <c r="L5" s="172">
        <v>3</v>
      </c>
      <c r="M5" s="172">
        <v>2</v>
      </c>
      <c r="N5" s="172">
        <v>4</v>
      </c>
      <c r="O5" s="172">
        <v>4</v>
      </c>
      <c r="P5" s="172">
        <v>4</v>
      </c>
      <c r="Q5" s="172">
        <v>0</v>
      </c>
      <c r="R5" s="172">
        <v>1</v>
      </c>
      <c r="S5" s="172">
        <v>0</v>
      </c>
      <c r="T5" s="172">
        <v>2</v>
      </c>
      <c r="U5" s="180">
        <f>SUM(I5:T5)</f>
        <v>27</v>
      </c>
    </row>
    <row r="6" spans="2:21" ht="15" customHeight="1" thickBot="1">
      <c r="B6" s="173"/>
      <c r="C6" s="173"/>
      <c r="D6" s="173"/>
      <c r="E6" s="173"/>
    </row>
    <row r="7" spans="2:21" ht="15.6" thickBot="1">
      <c r="H7" s="173" t="s">
        <v>0</v>
      </c>
      <c r="I7" s="173">
        <v>45292</v>
      </c>
      <c r="J7" s="173">
        <v>45323</v>
      </c>
      <c r="K7" s="173">
        <v>45352</v>
      </c>
      <c r="L7" s="173">
        <v>45383</v>
      </c>
      <c r="M7" s="173">
        <v>45413</v>
      </c>
      <c r="N7" s="173">
        <v>45444</v>
      </c>
      <c r="O7" s="173">
        <v>45474</v>
      </c>
      <c r="P7" s="173">
        <v>45505</v>
      </c>
      <c r="Q7" s="173">
        <v>45536</v>
      </c>
      <c r="R7" s="173">
        <v>45566</v>
      </c>
      <c r="S7" s="173">
        <v>45597</v>
      </c>
      <c r="T7" s="173">
        <v>45627</v>
      </c>
      <c r="U7" s="179" t="s">
        <v>2</v>
      </c>
    </row>
    <row r="8" spans="2:21" ht="15.6">
      <c r="B8" s="173"/>
      <c r="C8" s="173" t="s">
        <v>141</v>
      </c>
      <c r="D8" s="173" t="s">
        <v>44</v>
      </c>
      <c r="E8" s="173" t="s">
        <v>110</v>
      </c>
      <c r="F8" s="291"/>
      <c r="H8" s="175" t="s">
        <v>136</v>
      </c>
      <c r="I8" s="176">
        <v>0</v>
      </c>
      <c r="J8" s="176">
        <v>2</v>
      </c>
      <c r="K8" s="176">
        <v>2</v>
      </c>
      <c r="L8" s="176">
        <v>1</v>
      </c>
      <c r="M8" s="176">
        <v>2</v>
      </c>
      <c r="N8" s="176"/>
      <c r="O8" s="176"/>
      <c r="P8" s="176"/>
      <c r="Q8" s="176"/>
      <c r="R8" s="176"/>
      <c r="S8" s="176"/>
      <c r="T8" s="176"/>
      <c r="U8" s="180">
        <f>SUM(I8:T8)</f>
        <v>7</v>
      </c>
    </row>
    <row r="9" spans="2:21">
      <c r="B9" s="180" t="s">
        <v>136</v>
      </c>
      <c r="C9" s="180">
        <f>+M3</f>
        <v>0</v>
      </c>
      <c r="D9" s="180">
        <v>2</v>
      </c>
      <c r="E9" s="180"/>
      <c r="H9" s="177" t="s">
        <v>138</v>
      </c>
      <c r="I9" s="35">
        <v>5</v>
      </c>
      <c r="J9" s="35">
        <v>11</v>
      </c>
      <c r="K9" s="35">
        <v>6</v>
      </c>
      <c r="L9" s="35">
        <v>13</v>
      </c>
      <c r="M9" s="35">
        <v>8</v>
      </c>
      <c r="N9" s="35"/>
      <c r="O9" s="35"/>
      <c r="P9" s="35"/>
      <c r="Q9" s="35"/>
      <c r="R9" s="35"/>
      <c r="S9" s="35"/>
      <c r="T9" s="35"/>
      <c r="U9" s="180">
        <f>SUM(I9:T9)</f>
        <v>43</v>
      </c>
    </row>
    <row r="10" spans="2:21" ht="15.6" thickBot="1">
      <c r="B10" s="180" t="s">
        <v>138</v>
      </c>
      <c r="C10" s="180">
        <f>+M4</f>
        <v>14</v>
      </c>
      <c r="D10" s="180">
        <v>8</v>
      </c>
      <c r="E10" s="180"/>
      <c r="H10" s="178" t="s">
        <v>140</v>
      </c>
      <c r="I10" s="172">
        <v>0</v>
      </c>
      <c r="J10" s="172">
        <v>1</v>
      </c>
      <c r="K10" s="172">
        <v>1</v>
      </c>
      <c r="L10" s="172">
        <v>3</v>
      </c>
      <c r="M10" s="172">
        <v>2</v>
      </c>
      <c r="N10" s="172"/>
      <c r="O10" s="172"/>
      <c r="P10" s="172"/>
      <c r="Q10" s="172"/>
      <c r="R10" s="172"/>
      <c r="S10" s="172"/>
      <c r="T10" s="172"/>
      <c r="U10" s="180">
        <f>SUM(I10:T10)</f>
        <v>7</v>
      </c>
    </row>
    <row r="11" spans="2:21">
      <c r="B11" s="180" t="s">
        <v>140</v>
      </c>
      <c r="C11" s="180">
        <f>+M5</f>
        <v>2</v>
      </c>
      <c r="D11" s="180">
        <v>2</v>
      </c>
      <c r="E11" s="180"/>
    </row>
    <row r="12" spans="2:21" ht="15.6">
      <c r="B12" s="181" t="s">
        <v>142</v>
      </c>
      <c r="C12" s="181">
        <f>SUM(C9:C10)</f>
        <v>14</v>
      </c>
      <c r="D12" s="181">
        <f>SUM(D9:D10)</f>
        <v>10</v>
      </c>
      <c r="E12" s="182">
        <f>(D12-C12)/C12*100</f>
        <v>-28.571428571428569</v>
      </c>
    </row>
    <row r="13" spans="2:21">
      <c r="B13" s="35"/>
      <c r="C13" s="35"/>
      <c r="D13" s="35"/>
      <c r="E13" s="35"/>
    </row>
    <row r="14" spans="2:21">
      <c r="B14" s="173"/>
      <c r="C14" s="173" t="s">
        <v>143</v>
      </c>
      <c r="D14" s="173" t="s">
        <v>144</v>
      </c>
      <c r="E14" s="173"/>
    </row>
    <row r="15" spans="2:21">
      <c r="B15" s="180" t="s">
        <v>136</v>
      </c>
      <c r="C15" s="180">
        <f>SUM(I3:M3)</f>
        <v>11</v>
      </c>
      <c r="D15" s="180">
        <f>SUM(I8:M8)</f>
        <v>7</v>
      </c>
      <c r="E15" s="180"/>
    </row>
    <row r="16" spans="2:21">
      <c r="B16" s="180" t="s">
        <v>138</v>
      </c>
      <c r="C16" s="180">
        <f>SUM(I4:M4)</f>
        <v>67</v>
      </c>
      <c r="D16" s="180">
        <f>SUM(I9:M9)</f>
        <v>43</v>
      </c>
      <c r="E16" s="180"/>
    </row>
    <row r="17" spans="2:13">
      <c r="B17" s="180" t="s">
        <v>140</v>
      </c>
      <c r="C17" s="180">
        <f>SUM(I5:M5)</f>
        <v>12</v>
      </c>
      <c r="D17" s="180">
        <f>SUM(I10:M10)</f>
        <v>7</v>
      </c>
      <c r="E17" s="180"/>
      <c r="F17" s="50"/>
    </row>
    <row r="18" spans="2:13" ht="15.6">
      <c r="B18" s="183" t="s">
        <v>145</v>
      </c>
      <c r="C18" s="183">
        <f>SUM(C15:C16)</f>
        <v>78</v>
      </c>
      <c r="D18" s="183">
        <f>SUM(D15:D16)</f>
        <v>50</v>
      </c>
      <c r="E18" s="184">
        <f>(D18-C18)/C18*100</f>
        <v>-35.897435897435898</v>
      </c>
    </row>
    <row r="19" spans="2:13">
      <c r="B19" s="86"/>
      <c r="C19" s="86"/>
      <c r="D19" s="86"/>
      <c r="E19" s="185"/>
    </row>
    <row r="24" spans="2:13">
      <c r="M24" s="50"/>
    </row>
    <row r="50" spans="2:5">
      <c r="D50" s="35"/>
      <c r="E50" s="35"/>
    </row>
    <row r="51" spans="2:5">
      <c r="B51" s="37"/>
      <c r="C51" s="37"/>
      <c r="D51" s="37"/>
      <c r="E51" s="37"/>
    </row>
    <row r="52" spans="2:5">
      <c r="B52" s="37"/>
      <c r="C52" s="37"/>
      <c r="D52" s="37"/>
      <c r="E52" s="37"/>
    </row>
    <row r="53" spans="2:5">
      <c r="B53" s="37"/>
      <c r="C53" s="37"/>
      <c r="D53" s="37"/>
      <c r="E53" s="37"/>
    </row>
    <row r="54" spans="2:5">
      <c r="B54" s="37"/>
      <c r="C54" s="37"/>
      <c r="D54" s="37"/>
      <c r="E54" s="37"/>
    </row>
    <row r="55" spans="2:5">
      <c r="B55" s="37"/>
      <c r="C55" s="37"/>
      <c r="D55" s="37"/>
      <c r="E55" s="37"/>
    </row>
    <row r="76" spans="10:10">
      <c r="J76" s="32" t="s">
        <v>146</v>
      </c>
    </row>
  </sheetData>
  <mergeCells count="4">
    <mergeCell ref="B2:E2"/>
    <mergeCell ref="B3:E3"/>
    <mergeCell ref="B4:E4"/>
    <mergeCell ref="B5:E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C9E88-5C68-4B7D-8C0D-621F40B69CA4}">
  <dimension ref="B3:D20"/>
  <sheetViews>
    <sheetView workbookViewId="0">
      <selection activeCell="H6" sqref="H6"/>
    </sheetView>
  </sheetViews>
  <sheetFormatPr baseColWidth="10" defaultColWidth="11.33203125" defaultRowHeight="17.399999999999999"/>
  <cols>
    <col min="1" max="1" width="11.33203125" style="131" customWidth="1"/>
    <col min="2" max="2" width="14" style="131" bestFit="1" customWidth="1"/>
    <col min="3" max="3" width="15.5546875" style="131" customWidth="1"/>
    <col min="4" max="4" width="13.33203125" style="131" customWidth="1"/>
    <col min="5" max="5" width="11.33203125" style="131" customWidth="1"/>
    <col min="6" max="16384" width="11.33203125" style="131"/>
  </cols>
  <sheetData>
    <row r="3" spans="2:4" customFormat="1">
      <c r="B3" s="345" t="s">
        <v>147</v>
      </c>
      <c r="C3" s="345"/>
      <c r="D3" s="345"/>
    </row>
    <row r="4" spans="2:4" customFormat="1">
      <c r="B4" s="345" t="s">
        <v>289</v>
      </c>
      <c r="C4" s="345"/>
      <c r="D4" s="345"/>
    </row>
    <row r="5" spans="2:4" customFormat="1">
      <c r="B5" s="346"/>
      <c r="C5" s="346"/>
      <c r="D5" s="346"/>
    </row>
    <row r="6" spans="2:4" customFormat="1" ht="18" thickBot="1">
      <c r="B6" s="347" t="s">
        <v>3</v>
      </c>
      <c r="C6" s="187" t="s">
        <v>302</v>
      </c>
      <c r="D6" s="187" t="s">
        <v>148</v>
      </c>
    </row>
    <row r="7" spans="2:4" customFormat="1" ht="18" thickBot="1">
      <c r="B7" s="347"/>
      <c r="C7" s="188" t="s">
        <v>149</v>
      </c>
      <c r="D7" s="188" t="s">
        <v>150</v>
      </c>
    </row>
    <row r="8" spans="2:4" customFormat="1">
      <c r="B8" s="186" t="s">
        <v>6</v>
      </c>
      <c r="C8" s="189">
        <v>1944</v>
      </c>
      <c r="D8" s="190" t="s">
        <v>151</v>
      </c>
    </row>
    <row r="9" spans="2:4" customFormat="1">
      <c r="B9" s="186" t="s">
        <v>7</v>
      </c>
      <c r="C9" s="189">
        <v>2292</v>
      </c>
      <c r="D9" s="190">
        <f>(C9-C8)/C8*100</f>
        <v>17.901234567901234</v>
      </c>
    </row>
    <row r="10" spans="2:4" customFormat="1">
      <c r="B10" s="186" t="s">
        <v>8</v>
      </c>
      <c r="C10" s="189">
        <v>2448</v>
      </c>
      <c r="D10" s="190">
        <f>(C10-C9)/C9*100</f>
        <v>6.8062827225130889</v>
      </c>
    </row>
    <row r="11" spans="2:4" customFormat="1">
      <c r="B11" s="186" t="s">
        <v>9</v>
      </c>
      <c r="C11" s="189">
        <v>2406</v>
      </c>
      <c r="D11" s="191">
        <f>(C11-C10)/C10*100</f>
        <v>-1.715686274509804</v>
      </c>
    </row>
    <row r="12" spans="2:4" customFormat="1">
      <c r="B12" s="186" t="s">
        <v>21</v>
      </c>
      <c r="C12" s="189">
        <v>2364</v>
      </c>
      <c r="D12" s="191">
        <f>(C12-C11)/C11*100</f>
        <v>-1.7456359102244388</v>
      </c>
    </row>
    <row r="13" spans="2:4" customFormat="1">
      <c r="B13" s="186" t="s">
        <v>11</v>
      </c>
      <c r="C13" s="192"/>
      <c r="D13" s="192"/>
    </row>
    <row r="14" spans="2:4" customFormat="1">
      <c r="B14" s="186" t="s">
        <v>12</v>
      </c>
      <c r="C14" s="192"/>
      <c r="D14" s="192"/>
    </row>
    <row r="15" spans="2:4" customFormat="1">
      <c r="B15" s="186" t="s">
        <v>13</v>
      </c>
      <c r="C15" s="192"/>
      <c r="D15" s="192"/>
    </row>
    <row r="16" spans="2:4" customFormat="1">
      <c r="B16" s="186" t="s">
        <v>14</v>
      </c>
      <c r="C16" s="192"/>
      <c r="D16" s="192"/>
    </row>
    <row r="17" spans="2:4" customFormat="1">
      <c r="B17" s="186" t="s">
        <v>15</v>
      </c>
      <c r="C17" s="192"/>
      <c r="D17" s="192"/>
    </row>
    <row r="18" spans="2:4" customFormat="1">
      <c r="B18" s="186" t="s">
        <v>16</v>
      </c>
      <c r="C18" s="192"/>
      <c r="D18" s="192"/>
    </row>
    <row r="19" spans="2:4" customFormat="1" ht="18" thickBot="1">
      <c r="B19" s="186" t="s">
        <v>22</v>
      </c>
      <c r="C19" s="192"/>
      <c r="D19" s="192"/>
    </row>
    <row r="20" spans="2:4" customFormat="1">
      <c r="B20" s="348" t="s">
        <v>152</v>
      </c>
      <c r="C20" s="348"/>
      <c r="D20" s="348"/>
    </row>
  </sheetData>
  <mergeCells count="5">
    <mergeCell ref="B3:D3"/>
    <mergeCell ref="B4:D4"/>
    <mergeCell ref="B5:D5"/>
    <mergeCell ref="B6:B7"/>
    <mergeCell ref="B20:D20"/>
  </mergeCells>
  <pageMargins left="0.70000000000000007" right="0.70000000000000007" top="0.75" bottom="0.75" header="0.30000000000000004" footer="0.3000000000000000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84E8-880D-4AB3-9B55-7D0365B91355}">
  <dimension ref="B1:R37"/>
  <sheetViews>
    <sheetView workbookViewId="0">
      <selection activeCell="H15" sqref="H15"/>
    </sheetView>
  </sheetViews>
  <sheetFormatPr baseColWidth="10" defaultColWidth="11.33203125" defaultRowHeight="17.399999999999999"/>
  <cols>
    <col min="1" max="1" width="11.33203125" style="131" customWidth="1"/>
    <col min="2" max="2" width="15.6640625" style="131" customWidth="1"/>
    <col min="3" max="3" width="24.44140625" style="131" customWidth="1"/>
    <col min="4" max="4" width="23" style="131" customWidth="1"/>
    <col min="5" max="5" width="26.33203125" style="131" bestFit="1" customWidth="1"/>
    <col min="6" max="6" width="27.109375" style="131" customWidth="1"/>
    <col min="7" max="7" width="26.33203125" style="131" bestFit="1" customWidth="1"/>
    <col min="8" max="16" width="11.33203125" style="131" customWidth="1"/>
    <col min="17" max="17" width="15.109375" style="131" bestFit="1" customWidth="1"/>
    <col min="18" max="18" width="11.33203125" style="131" customWidth="1"/>
    <col min="19" max="16384" width="11.33203125" style="131"/>
  </cols>
  <sheetData>
    <row r="1" spans="2:18">
      <c r="B1" s="317" t="s">
        <v>153</v>
      </c>
      <c r="C1" s="317"/>
      <c r="D1" s="317"/>
    </row>
    <row r="2" spans="2:18">
      <c r="B2" s="349" t="s">
        <v>290</v>
      </c>
      <c r="C2" s="349"/>
      <c r="D2" s="349"/>
    </row>
    <row r="3" spans="2:18">
      <c r="B3" s="193"/>
      <c r="C3" s="279">
        <v>2023</v>
      </c>
      <c r="D3" s="279">
        <v>2024</v>
      </c>
      <c r="E3" s="152"/>
      <c r="F3" s="152"/>
    </row>
    <row r="4" spans="2:18">
      <c r="B4" s="152"/>
      <c r="C4" s="152"/>
      <c r="D4" s="152"/>
      <c r="E4" s="152"/>
      <c r="F4" s="152"/>
      <c r="Q4" s="193" t="s">
        <v>155</v>
      </c>
    </row>
    <row r="5" spans="2:18">
      <c r="B5" s="186" t="s">
        <v>6</v>
      </c>
      <c r="C5" s="152">
        <v>2225</v>
      </c>
      <c r="D5" s="152">
        <v>1944</v>
      </c>
      <c r="F5" s="152"/>
      <c r="Q5" s="152"/>
    </row>
    <row r="6" spans="2:18">
      <c r="B6" s="186" t="s">
        <v>7</v>
      </c>
      <c r="C6" s="152">
        <v>1818</v>
      </c>
      <c r="D6" s="152">
        <v>2292</v>
      </c>
      <c r="Q6" s="152">
        <v>2225</v>
      </c>
      <c r="R6" s="186" t="s">
        <v>6</v>
      </c>
    </row>
    <row r="7" spans="2:18">
      <c r="B7" s="186" t="s">
        <v>8</v>
      </c>
      <c r="C7" s="152">
        <v>2468</v>
      </c>
      <c r="D7" s="152">
        <v>2448</v>
      </c>
      <c r="F7" s="152"/>
      <c r="Q7" s="152">
        <v>1818</v>
      </c>
      <c r="R7" s="186" t="s">
        <v>7</v>
      </c>
    </row>
    <row r="8" spans="2:18">
      <c r="B8" s="186" t="s">
        <v>9</v>
      </c>
      <c r="C8" s="152">
        <f>+Q9</f>
        <v>2525</v>
      </c>
      <c r="D8" s="152">
        <v>2406</v>
      </c>
      <c r="F8" s="152"/>
      <c r="Q8" s="152">
        <v>2468</v>
      </c>
      <c r="R8" s="186" t="s">
        <v>8</v>
      </c>
    </row>
    <row r="9" spans="2:18">
      <c r="B9" s="186" t="s">
        <v>21</v>
      </c>
      <c r="C9" s="152">
        <v>2542</v>
      </c>
      <c r="D9" s="152">
        <v>2364</v>
      </c>
      <c r="F9" s="152"/>
      <c r="Q9" s="152">
        <v>2525</v>
      </c>
      <c r="R9" s="186" t="s">
        <v>9</v>
      </c>
    </row>
    <row r="10" spans="2:18">
      <c r="B10" s="186" t="s">
        <v>11</v>
      </c>
      <c r="C10" s="152"/>
      <c r="D10" s="152"/>
      <c r="F10" s="152"/>
      <c r="Q10" s="152">
        <v>2542</v>
      </c>
      <c r="R10" s="186" t="s">
        <v>21</v>
      </c>
    </row>
    <row r="11" spans="2:18">
      <c r="B11" s="186" t="s">
        <v>12</v>
      </c>
      <c r="C11" s="152"/>
      <c r="D11" s="152"/>
      <c r="F11" s="152"/>
      <c r="Q11" s="152">
        <v>2108</v>
      </c>
      <c r="R11" s="186" t="s">
        <v>11</v>
      </c>
    </row>
    <row r="12" spans="2:18">
      <c r="B12" s="186" t="s">
        <v>13</v>
      </c>
      <c r="C12" s="152"/>
      <c r="D12" s="152"/>
      <c r="F12" s="152"/>
      <c r="Q12" s="152">
        <v>2290</v>
      </c>
      <c r="R12" s="186" t="s">
        <v>12</v>
      </c>
    </row>
    <row r="13" spans="2:18">
      <c r="B13" s="186" t="s">
        <v>14</v>
      </c>
      <c r="C13" s="152"/>
      <c r="D13" s="152"/>
      <c r="F13" s="152"/>
      <c r="Q13" s="152">
        <v>2237</v>
      </c>
      <c r="R13" s="186" t="s">
        <v>13</v>
      </c>
    </row>
    <row r="14" spans="2:18">
      <c r="B14" s="186" t="s">
        <v>15</v>
      </c>
      <c r="C14" s="35"/>
      <c r="D14" s="35"/>
      <c r="F14" s="152"/>
      <c r="Q14" s="152">
        <v>2049</v>
      </c>
      <c r="R14" s="186" t="s">
        <v>14</v>
      </c>
    </row>
    <row r="15" spans="2:18">
      <c r="B15" s="186" t="s">
        <v>16</v>
      </c>
      <c r="C15" s="35"/>
      <c r="D15" s="35"/>
      <c r="F15" s="152"/>
      <c r="Q15" s="35">
        <v>2057</v>
      </c>
      <c r="R15" s="186" t="s">
        <v>15</v>
      </c>
    </row>
    <row r="16" spans="2:18" ht="18" thickBot="1">
      <c r="B16" s="280" t="s">
        <v>22</v>
      </c>
      <c r="C16" s="281"/>
      <c r="D16" s="282"/>
      <c r="E16" s="194" t="s">
        <v>156</v>
      </c>
      <c r="Q16" s="35">
        <v>1980</v>
      </c>
      <c r="R16" s="186" t="s">
        <v>16</v>
      </c>
    </row>
    <row r="17" spans="2:18" customFormat="1" ht="18" thickTop="1">
      <c r="B17" s="194" t="s">
        <v>2</v>
      </c>
      <c r="C17" s="195">
        <f>SUM(C5:C16)</f>
        <v>11578</v>
      </c>
      <c r="D17" s="195">
        <f>SUM(D5:D16)</f>
        <v>11454</v>
      </c>
      <c r="E17" s="299">
        <f>(D17-C17)/C17</f>
        <v>-1.0709967179132838E-2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</row>
    <row r="18" spans="2:18" customFormat="1">
      <c r="B18" s="196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</row>
    <row r="26" spans="2:18" customFormat="1">
      <c r="B26" s="186"/>
      <c r="C26" s="152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</row>
    <row r="27" spans="2:18" customFormat="1">
      <c r="B27" s="186"/>
      <c r="C27" s="152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</row>
    <row r="28" spans="2:18" customFormat="1">
      <c r="B28" s="186"/>
      <c r="C28" s="152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</row>
    <row r="29" spans="2:18" customFormat="1">
      <c r="B29" s="186"/>
      <c r="C29" s="152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</row>
    <row r="30" spans="2:18" customFormat="1">
      <c r="B30" s="186"/>
      <c r="C30" s="152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</row>
    <row r="31" spans="2:18" customFormat="1">
      <c r="B31" s="186"/>
      <c r="C31" s="152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</row>
    <row r="32" spans="2:18" customFormat="1">
      <c r="B32" s="186"/>
      <c r="C32" s="152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</row>
    <row r="33" spans="2:18" customFormat="1">
      <c r="B33" s="186"/>
      <c r="C33" s="152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</row>
    <row r="34" spans="2:18" customFormat="1">
      <c r="B34" s="186"/>
      <c r="C34" s="152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</row>
    <row r="35" spans="2:18" customFormat="1">
      <c r="B35" s="186"/>
      <c r="C35" s="152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</row>
    <row r="36" spans="2:18" customFormat="1">
      <c r="B36" s="186"/>
      <c r="C36" s="152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</row>
    <row r="37" spans="2:18" customFormat="1">
      <c r="B37" s="186"/>
      <c r="C37" s="152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</row>
  </sheetData>
  <mergeCells count="2">
    <mergeCell ref="B1:D1"/>
    <mergeCell ref="B2:D2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17C0-700D-4996-880C-80D0E022D34F}">
  <dimension ref="J3:K11"/>
  <sheetViews>
    <sheetView workbookViewId="0">
      <selection activeCell="J4" sqref="J4:K4"/>
    </sheetView>
  </sheetViews>
  <sheetFormatPr baseColWidth="10" defaultRowHeight="15"/>
  <cols>
    <col min="1" max="1" width="11.5546875" style="32" customWidth="1"/>
    <col min="2" max="16384" width="11.5546875" style="32"/>
  </cols>
  <sheetData>
    <row r="3" spans="10:11">
      <c r="J3" s="350" t="s">
        <v>0</v>
      </c>
      <c r="K3" s="350"/>
    </row>
    <row r="4" spans="10:11">
      <c r="J4" s="197" t="s">
        <v>66</v>
      </c>
      <c r="K4" s="197" t="s">
        <v>157</v>
      </c>
    </row>
    <row r="5" spans="10:11">
      <c r="J5" s="114" t="s">
        <v>158</v>
      </c>
      <c r="K5" s="114">
        <v>455</v>
      </c>
    </row>
    <row r="6" spans="10:11">
      <c r="J6" s="114" t="s">
        <v>159</v>
      </c>
      <c r="K6" s="114">
        <v>295</v>
      </c>
    </row>
    <row r="7" spans="10:11">
      <c r="J7" s="114" t="s">
        <v>160</v>
      </c>
      <c r="K7" s="114">
        <v>152</v>
      </c>
    </row>
    <row r="8" spans="10:11">
      <c r="J8" s="114" t="s">
        <v>161</v>
      </c>
      <c r="K8" s="114">
        <v>336</v>
      </c>
    </row>
    <row r="9" spans="10:11">
      <c r="J9" s="114" t="s">
        <v>162</v>
      </c>
      <c r="K9" s="114">
        <v>104</v>
      </c>
    </row>
    <row r="10" spans="10:11">
      <c r="J10" s="114" t="s">
        <v>163</v>
      </c>
      <c r="K10" s="114">
        <v>165</v>
      </c>
    </row>
    <row r="11" spans="10:11">
      <c r="J11" s="114" t="s">
        <v>164</v>
      </c>
      <c r="K11" s="114">
        <v>857</v>
      </c>
    </row>
  </sheetData>
  <sortState xmlns:xlrd2="http://schemas.microsoft.com/office/spreadsheetml/2017/richdata2" ref="J5:K11">
    <sortCondition ref="K5:K11"/>
  </sortState>
  <mergeCells count="1">
    <mergeCell ref="J3:K3"/>
  </mergeCells>
  <pageMargins left="0.70000000000000007" right="0.70000000000000007" top="0.75" bottom="0.75" header="0.30000000000000004" footer="0.30000000000000004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5535C-5FBC-470F-8533-6980664A448B}">
  <dimension ref="B3:E23"/>
  <sheetViews>
    <sheetView workbookViewId="0">
      <selection activeCell="C9" sqref="C9:C13"/>
    </sheetView>
  </sheetViews>
  <sheetFormatPr baseColWidth="10" defaultRowHeight="15"/>
  <cols>
    <col min="1" max="1" width="11.5546875" style="32" customWidth="1"/>
    <col min="2" max="5" width="21.33203125" style="32" customWidth="1"/>
    <col min="6" max="6" width="11.5546875" style="32" customWidth="1"/>
    <col min="7" max="16384" width="11.5546875" style="32"/>
  </cols>
  <sheetData>
    <row r="3" spans="2:5" ht="17.399999999999999">
      <c r="B3" s="351" t="s">
        <v>42</v>
      </c>
      <c r="C3" s="351"/>
      <c r="D3" s="351"/>
      <c r="E3" s="351"/>
    </row>
    <row r="4" spans="2:5" ht="17.399999999999999">
      <c r="B4" s="351" t="s">
        <v>165</v>
      </c>
      <c r="C4" s="351"/>
      <c r="D4" s="351"/>
      <c r="E4" s="351"/>
    </row>
    <row r="5" spans="2:5" ht="15.6">
      <c r="B5" s="317" t="s">
        <v>291</v>
      </c>
      <c r="C5" s="317"/>
      <c r="D5" s="317"/>
      <c r="E5" s="317"/>
    </row>
    <row r="6" spans="2:5">
      <c r="B6" s="86"/>
      <c r="C6" s="86"/>
      <c r="D6" s="86"/>
      <c r="E6" s="86"/>
    </row>
    <row r="7" spans="2:5">
      <c r="B7" s="86" t="s">
        <v>3</v>
      </c>
      <c r="C7" s="86" t="s">
        <v>157</v>
      </c>
      <c r="D7" s="86" t="s">
        <v>166</v>
      </c>
      <c r="E7" s="86" t="s">
        <v>167</v>
      </c>
    </row>
    <row r="8" spans="2:5" ht="15.6">
      <c r="B8" s="28"/>
      <c r="C8" s="28"/>
      <c r="D8" s="28"/>
      <c r="E8" s="28"/>
    </row>
    <row r="9" spans="2:5" ht="15.6">
      <c r="B9" s="17" t="s">
        <v>6</v>
      </c>
      <c r="C9" s="28">
        <v>2</v>
      </c>
      <c r="D9" s="28" t="s">
        <v>151</v>
      </c>
      <c r="E9" s="28" t="s">
        <v>151</v>
      </c>
    </row>
    <row r="10" spans="2:5" ht="15.6">
      <c r="B10" s="17" t="s">
        <v>7</v>
      </c>
      <c r="C10" s="28">
        <v>10</v>
      </c>
      <c r="D10" s="28">
        <f>C10-C9</f>
        <v>8</v>
      </c>
      <c r="E10" s="54">
        <f>D10/C9*100</f>
        <v>400</v>
      </c>
    </row>
    <row r="11" spans="2:5" ht="15.6">
      <c r="B11" s="17" t="s">
        <v>8</v>
      </c>
      <c r="C11" s="28">
        <v>9</v>
      </c>
      <c r="D11" s="28">
        <f>C11-C10</f>
        <v>-1</v>
      </c>
      <c r="E11" s="54">
        <f>D11/C10*100</f>
        <v>-10</v>
      </c>
    </row>
    <row r="12" spans="2:5" ht="15.6">
      <c r="B12" s="17" t="s">
        <v>9</v>
      </c>
      <c r="C12" s="28">
        <v>7</v>
      </c>
      <c r="D12" s="28">
        <f>C12-C11</f>
        <v>-2</v>
      </c>
      <c r="E12" s="54">
        <f>D12/C11*100</f>
        <v>-22.222222222222221</v>
      </c>
    </row>
    <row r="13" spans="2:5" ht="15.6">
      <c r="B13" s="17" t="s">
        <v>21</v>
      </c>
      <c r="C13" s="28">
        <v>2</v>
      </c>
      <c r="D13" s="28">
        <f>C13-C12</f>
        <v>-5</v>
      </c>
      <c r="E13" s="54">
        <f>D13/C12*100</f>
        <v>-71.428571428571431</v>
      </c>
    </row>
    <row r="14" spans="2:5" ht="15.6">
      <c r="B14" s="17" t="s">
        <v>11</v>
      </c>
      <c r="C14" s="28"/>
      <c r="D14" s="28"/>
      <c r="E14" s="54"/>
    </row>
    <row r="15" spans="2:5" ht="15.6">
      <c r="B15" s="17" t="s">
        <v>12</v>
      </c>
      <c r="C15" s="28"/>
      <c r="D15" s="28"/>
      <c r="E15" s="54"/>
    </row>
    <row r="16" spans="2:5" ht="15.6">
      <c r="B16" s="17" t="s">
        <v>13</v>
      </c>
      <c r="C16" s="28"/>
      <c r="D16" s="28"/>
      <c r="E16" s="54"/>
    </row>
    <row r="17" spans="2:5" ht="15.6">
      <c r="B17" s="17" t="s">
        <v>14</v>
      </c>
      <c r="C17" s="28"/>
      <c r="D17" s="28"/>
      <c r="E17" s="54"/>
    </row>
    <row r="18" spans="2:5" ht="15.6">
      <c r="B18" s="17" t="s">
        <v>15</v>
      </c>
      <c r="C18" s="28"/>
      <c r="D18" s="28"/>
      <c r="E18" s="54"/>
    </row>
    <row r="19" spans="2:5" ht="15.6">
      <c r="B19" s="17" t="s">
        <v>16</v>
      </c>
      <c r="C19" s="28"/>
      <c r="D19" s="28"/>
      <c r="E19" s="54"/>
    </row>
    <row r="20" spans="2:5" ht="16.2" thickBot="1">
      <c r="B20" s="284" t="s">
        <v>22</v>
      </c>
      <c r="C20" s="286"/>
      <c r="D20" s="286"/>
      <c r="E20" s="287"/>
    </row>
    <row r="21" spans="2:5" ht="15.6" thickTop="1">
      <c r="B21" s="86" t="s">
        <v>2</v>
      </c>
      <c r="C21" s="86">
        <f>SUM(C9:C20)</f>
        <v>30</v>
      </c>
      <c r="D21" s="86"/>
      <c r="E21" s="86"/>
    </row>
    <row r="22" spans="2:5">
      <c r="B22" s="321" t="s">
        <v>168</v>
      </c>
      <c r="C22" s="321"/>
      <c r="D22" s="321"/>
      <c r="E22" s="321"/>
    </row>
    <row r="23" spans="2:5">
      <c r="B23" s="321" t="s">
        <v>169</v>
      </c>
      <c r="C23" s="321"/>
      <c r="D23" s="321"/>
    </row>
  </sheetData>
  <mergeCells count="5">
    <mergeCell ref="B3:E3"/>
    <mergeCell ref="B4:E4"/>
    <mergeCell ref="B5:E5"/>
    <mergeCell ref="B22:E22"/>
    <mergeCell ref="B23:D2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88A82-4D79-4F42-B714-C2B19ECC3B27}">
  <dimension ref="B3:J37"/>
  <sheetViews>
    <sheetView topLeftCell="A6" workbookViewId="0">
      <selection activeCell="F4" sqref="F4"/>
    </sheetView>
  </sheetViews>
  <sheetFormatPr baseColWidth="10" defaultRowHeight="15"/>
  <cols>
    <col min="1" max="1" width="11.5546875" style="32" customWidth="1"/>
    <col min="2" max="5" width="19.5546875" style="32" customWidth="1"/>
    <col min="6" max="6" width="11.5546875" style="32" customWidth="1"/>
    <col min="7" max="16384" width="11.5546875" style="32"/>
  </cols>
  <sheetData>
    <row r="3" spans="2:9" ht="17.399999999999999">
      <c r="B3" s="351" t="s">
        <v>42</v>
      </c>
      <c r="C3" s="351"/>
      <c r="D3" s="351"/>
      <c r="E3" s="351"/>
    </row>
    <row r="4" spans="2:9" ht="17.399999999999999">
      <c r="B4" s="351" t="s">
        <v>170</v>
      </c>
      <c r="C4" s="351"/>
      <c r="D4" s="351"/>
      <c r="E4" s="351"/>
    </row>
    <row r="5" spans="2:9" ht="15.6">
      <c r="B5" s="317" t="s">
        <v>171</v>
      </c>
      <c r="C5" s="317"/>
      <c r="D5" s="317"/>
      <c r="E5" s="317"/>
    </row>
    <row r="6" spans="2:9">
      <c r="B6" s="86"/>
      <c r="C6" s="86"/>
      <c r="D6" s="86"/>
      <c r="E6" s="86"/>
    </row>
    <row r="7" spans="2:9">
      <c r="B7" s="86" t="s">
        <v>172</v>
      </c>
      <c r="C7" s="86" t="s">
        <v>157</v>
      </c>
      <c r="D7" s="86" t="s">
        <v>166</v>
      </c>
      <c r="E7" s="86" t="s">
        <v>167</v>
      </c>
    </row>
    <row r="8" spans="2:9" ht="15.6">
      <c r="B8" s="17">
        <v>2006</v>
      </c>
      <c r="C8" s="28">
        <v>28</v>
      </c>
      <c r="D8" s="28" t="s">
        <v>151</v>
      </c>
      <c r="E8" s="28" t="s">
        <v>151</v>
      </c>
    </row>
    <row r="9" spans="2:9" ht="15.6">
      <c r="B9" s="17">
        <v>2007</v>
      </c>
      <c r="C9" s="28">
        <v>46</v>
      </c>
      <c r="D9" s="28">
        <f t="shared" ref="D9:D26" si="0">C9-C8</f>
        <v>18</v>
      </c>
      <c r="E9" s="199">
        <f t="shared" ref="E9:E26" si="1">D9/C8</f>
        <v>0.6428571428571429</v>
      </c>
    </row>
    <row r="10" spans="2:9" ht="15.6">
      <c r="B10" s="17">
        <v>2008</v>
      </c>
      <c r="C10" s="28">
        <v>61</v>
      </c>
      <c r="D10" s="28">
        <f t="shared" si="0"/>
        <v>15</v>
      </c>
      <c r="E10" s="199">
        <f t="shared" si="1"/>
        <v>0.32608695652173914</v>
      </c>
    </row>
    <row r="11" spans="2:9" ht="15.6">
      <c r="B11" s="17">
        <v>2009</v>
      </c>
      <c r="C11" s="28">
        <v>83</v>
      </c>
      <c r="D11" s="28">
        <f t="shared" si="0"/>
        <v>22</v>
      </c>
      <c r="E11" s="199">
        <f t="shared" si="1"/>
        <v>0.36065573770491804</v>
      </c>
      <c r="I11" s="50"/>
    </row>
    <row r="12" spans="2:9" ht="15.6">
      <c r="B12" s="17">
        <v>2010</v>
      </c>
      <c r="C12" s="28">
        <v>86</v>
      </c>
      <c r="D12" s="28">
        <f t="shared" si="0"/>
        <v>3</v>
      </c>
      <c r="E12" s="199">
        <f t="shared" si="1"/>
        <v>3.614457831325301E-2</v>
      </c>
    </row>
    <row r="13" spans="2:9" ht="15.6">
      <c r="B13" s="17">
        <v>2011</v>
      </c>
      <c r="C13" s="28">
        <v>68</v>
      </c>
      <c r="D13" s="28">
        <f t="shared" si="0"/>
        <v>-18</v>
      </c>
      <c r="E13" s="199">
        <f t="shared" si="1"/>
        <v>-0.20930232558139536</v>
      </c>
    </row>
    <row r="14" spans="2:9" ht="15.6">
      <c r="B14" s="17">
        <v>2012</v>
      </c>
      <c r="C14" s="28">
        <v>62</v>
      </c>
      <c r="D14" s="28">
        <f t="shared" si="0"/>
        <v>-6</v>
      </c>
      <c r="E14" s="199">
        <f t="shared" si="1"/>
        <v>-8.8235294117647065E-2</v>
      </c>
    </row>
    <row r="15" spans="2:9" ht="15.6">
      <c r="B15" s="17">
        <v>2013</v>
      </c>
      <c r="C15" s="28">
        <v>75</v>
      </c>
      <c r="D15" s="28">
        <f t="shared" si="0"/>
        <v>13</v>
      </c>
      <c r="E15" s="199">
        <f t="shared" si="1"/>
        <v>0.20967741935483872</v>
      </c>
    </row>
    <row r="16" spans="2:9" ht="15.6">
      <c r="B16" s="17">
        <v>2014</v>
      </c>
      <c r="C16" s="28">
        <v>82</v>
      </c>
      <c r="D16" s="28">
        <f t="shared" si="0"/>
        <v>7</v>
      </c>
      <c r="E16" s="199">
        <f t="shared" si="1"/>
        <v>9.3333333333333338E-2</v>
      </c>
    </row>
    <row r="17" spans="2:10" ht="15.6">
      <c r="B17" s="17">
        <v>2015</v>
      </c>
      <c r="C17" s="28">
        <v>50</v>
      </c>
      <c r="D17" s="28">
        <f t="shared" si="0"/>
        <v>-32</v>
      </c>
      <c r="E17" s="199">
        <f t="shared" si="1"/>
        <v>-0.3902439024390244</v>
      </c>
    </row>
    <row r="18" spans="2:10" ht="15.6">
      <c r="B18" s="200">
        <v>2016</v>
      </c>
      <c r="C18" s="28">
        <v>88</v>
      </c>
      <c r="D18" s="28">
        <f t="shared" si="0"/>
        <v>38</v>
      </c>
      <c r="E18" s="199">
        <f t="shared" si="1"/>
        <v>0.76</v>
      </c>
    </row>
    <row r="19" spans="2:10" ht="15.6">
      <c r="B19" s="200">
        <v>2017</v>
      </c>
      <c r="C19" s="28">
        <v>62</v>
      </c>
      <c r="D19" s="28">
        <f t="shared" si="0"/>
        <v>-26</v>
      </c>
      <c r="E19" s="199">
        <f t="shared" si="1"/>
        <v>-0.29545454545454547</v>
      </c>
    </row>
    <row r="20" spans="2:10" ht="15.6">
      <c r="B20" s="17">
        <v>2018</v>
      </c>
      <c r="C20" s="28">
        <v>112</v>
      </c>
      <c r="D20" s="28">
        <f t="shared" si="0"/>
        <v>50</v>
      </c>
      <c r="E20" s="199">
        <f t="shared" si="1"/>
        <v>0.80645161290322576</v>
      </c>
    </row>
    <row r="21" spans="2:10" ht="15.6">
      <c r="B21" s="17">
        <v>2019</v>
      </c>
      <c r="C21" s="28">
        <v>134</v>
      </c>
      <c r="D21" s="28">
        <f t="shared" si="0"/>
        <v>22</v>
      </c>
      <c r="E21" s="199">
        <f t="shared" si="1"/>
        <v>0.19642857142857142</v>
      </c>
    </row>
    <row r="22" spans="2:10" ht="15.6">
      <c r="B22" s="17">
        <v>2020</v>
      </c>
      <c r="C22" s="28">
        <v>91</v>
      </c>
      <c r="D22" s="28">
        <f t="shared" si="0"/>
        <v>-43</v>
      </c>
      <c r="E22" s="199">
        <f t="shared" si="1"/>
        <v>-0.32089552238805968</v>
      </c>
    </row>
    <row r="23" spans="2:10" ht="15.6">
      <c r="B23" s="17">
        <v>2021</v>
      </c>
      <c r="C23" s="28">
        <v>101</v>
      </c>
      <c r="D23" s="28">
        <f t="shared" si="0"/>
        <v>10</v>
      </c>
      <c r="E23" s="199">
        <f t="shared" si="1"/>
        <v>0.10989010989010989</v>
      </c>
    </row>
    <row r="24" spans="2:10" ht="15.6">
      <c r="B24" s="17">
        <v>2022</v>
      </c>
      <c r="C24" s="28">
        <v>55</v>
      </c>
      <c r="D24" s="28">
        <f t="shared" si="0"/>
        <v>-46</v>
      </c>
      <c r="E24" s="199">
        <f t="shared" si="1"/>
        <v>-0.45544554455445546</v>
      </c>
    </row>
    <row r="25" spans="2:10" customFormat="1" ht="15.6">
      <c r="B25" s="17">
        <v>2023</v>
      </c>
      <c r="C25" s="28">
        <v>103</v>
      </c>
      <c r="D25" s="28">
        <f t="shared" si="0"/>
        <v>48</v>
      </c>
      <c r="E25" s="199">
        <f t="shared" si="1"/>
        <v>0.87272727272727268</v>
      </c>
      <c r="F25" s="32"/>
      <c r="G25" s="32"/>
      <c r="H25" s="32"/>
      <c r="I25" s="32"/>
      <c r="J25" s="32"/>
    </row>
    <row r="26" spans="2:10" customFormat="1" ht="15.6">
      <c r="B26" s="17" t="s">
        <v>173</v>
      </c>
      <c r="C26" s="28">
        <f>+armas_de_fuego_mensual_!C21</f>
        <v>30</v>
      </c>
      <c r="D26" s="28">
        <f t="shared" si="0"/>
        <v>-73</v>
      </c>
      <c r="E26" s="199">
        <f t="shared" si="1"/>
        <v>-0.70873786407766992</v>
      </c>
      <c r="F26" s="32"/>
      <c r="G26" s="32"/>
      <c r="H26" s="32"/>
      <c r="I26" s="32"/>
      <c r="J26" s="32"/>
    </row>
    <row r="27" spans="2:10" customFormat="1">
      <c r="B27" s="352" t="s">
        <v>168</v>
      </c>
      <c r="C27" s="352"/>
      <c r="D27" s="352"/>
      <c r="E27" s="352"/>
      <c r="F27" s="32"/>
      <c r="G27" s="32"/>
      <c r="H27" s="32"/>
      <c r="I27" s="32"/>
      <c r="J27" s="32"/>
    </row>
    <row r="28" spans="2:10">
      <c r="B28" s="32" t="s">
        <v>174</v>
      </c>
    </row>
    <row r="30" spans="2:10" customFormat="1">
      <c r="B30" s="32"/>
      <c r="C30" s="32"/>
      <c r="D30" s="32"/>
      <c r="E30" s="32"/>
      <c r="F30" s="32"/>
      <c r="G30" s="32"/>
      <c r="H30" s="32"/>
      <c r="I30" s="32" t="s">
        <v>119</v>
      </c>
      <c r="J30" s="32"/>
    </row>
    <row r="37" spans="2:10" customFormat="1">
      <c r="B37" s="32"/>
      <c r="C37" s="32"/>
      <c r="D37" s="32"/>
      <c r="E37" s="32"/>
      <c r="F37" s="32"/>
      <c r="G37" s="32"/>
      <c r="H37" s="32"/>
      <c r="I37" s="32"/>
      <c r="J37" s="92"/>
    </row>
  </sheetData>
  <mergeCells count="4">
    <mergeCell ref="B3:E3"/>
    <mergeCell ref="B4:E4"/>
    <mergeCell ref="B5:E5"/>
    <mergeCell ref="B27:E2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3488D-D5B3-41D6-A6F0-D3AFCA56B15B}">
  <dimension ref="B3:O22"/>
  <sheetViews>
    <sheetView workbookViewId="0">
      <selection activeCell="J9" sqref="J9"/>
    </sheetView>
  </sheetViews>
  <sheetFormatPr baseColWidth="10" defaultRowHeight="15.6"/>
  <cols>
    <col min="1" max="1" width="11.5546875" style="6" customWidth="1"/>
    <col min="2" max="2" width="20.109375" style="6" customWidth="1"/>
    <col min="3" max="3" width="15.21875" style="1" customWidth="1"/>
    <col min="4" max="10" width="11.5546875" style="1" customWidth="1"/>
    <col min="11" max="11" width="14" style="1" bestFit="1" customWidth="1"/>
    <col min="12" max="12" width="11.5546875" style="1" customWidth="1"/>
    <col min="13" max="13" width="12.21875" style="1" bestFit="1" customWidth="1"/>
    <col min="14" max="14" width="11.5546875" style="1" customWidth="1"/>
    <col min="15" max="15" width="11.77734375" style="6" customWidth="1"/>
    <col min="16" max="16" width="11.5546875" style="6" customWidth="1"/>
    <col min="17" max="16384" width="11.5546875" style="6"/>
  </cols>
  <sheetData>
    <row r="3" spans="2:15">
      <c r="B3" s="309" t="s">
        <v>20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</row>
    <row r="4" spans="2:15">
      <c r="B4" s="310" t="s">
        <v>0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</row>
    <row r="5" spans="2:15" ht="17.399999999999999">
      <c r="B5" s="3"/>
      <c r="C5" s="311" t="s">
        <v>3</v>
      </c>
      <c r="D5" s="311"/>
      <c r="E5" s="311"/>
      <c r="F5" s="311"/>
      <c r="G5" s="311"/>
      <c r="H5" s="311"/>
      <c r="I5" s="311"/>
      <c r="J5" s="311"/>
      <c r="K5" s="311"/>
      <c r="L5" s="311"/>
      <c r="M5" s="4"/>
      <c r="N5" s="4"/>
      <c r="O5" s="311" t="s">
        <v>2</v>
      </c>
    </row>
    <row r="6" spans="2:15" ht="17.399999999999999">
      <c r="B6" s="4" t="s">
        <v>300</v>
      </c>
      <c r="C6" s="5" t="s">
        <v>6</v>
      </c>
      <c r="D6" s="5" t="s">
        <v>7</v>
      </c>
      <c r="E6" s="4" t="s">
        <v>8</v>
      </c>
      <c r="F6" s="5" t="s">
        <v>9</v>
      </c>
      <c r="G6" s="5" t="s">
        <v>21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4" t="s">
        <v>22</v>
      </c>
      <c r="O6" s="311"/>
    </row>
    <row r="7" spans="2:15" ht="17.399999999999999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2:15" ht="17.399999999999999">
      <c r="B8" s="9" t="s">
        <v>23</v>
      </c>
      <c r="C8" s="10">
        <v>3</v>
      </c>
      <c r="D8" s="11">
        <v>2</v>
      </c>
      <c r="E8" s="11">
        <v>9</v>
      </c>
      <c r="F8" s="11">
        <v>2</v>
      </c>
      <c r="G8" s="11">
        <v>3</v>
      </c>
      <c r="H8" s="11"/>
      <c r="I8" s="11"/>
      <c r="J8" s="11"/>
      <c r="K8" s="11"/>
      <c r="L8" s="11"/>
      <c r="M8" s="11"/>
      <c r="N8" s="11"/>
      <c r="O8" s="11">
        <f t="shared" ref="O8:O18" si="0">SUM(C8:N8)</f>
        <v>19</v>
      </c>
    </row>
    <row r="9" spans="2:15" ht="17.399999999999999">
      <c r="B9" s="9" t="s">
        <v>24</v>
      </c>
      <c r="C9" s="10">
        <v>5</v>
      </c>
      <c r="D9" s="11">
        <v>5</v>
      </c>
      <c r="E9" s="11">
        <v>2</v>
      </c>
      <c r="F9" s="11">
        <v>3</v>
      </c>
      <c r="G9" s="11">
        <v>10</v>
      </c>
      <c r="H9" s="11"/>
      <c r="I9" s="11"/>
      <c r="J9" s="11"/>
      <c r="K9" s="11"/>
      <c r="L9" s="11"/>
      <c r="M9" s="11"/>
      <c r="N9" s="11"/>
      <c r="O9" s="11">
        <f t="shared" si="0"/>
        <v>25</v>
      </c>
    </row>
    <row r="10" spans="2:15" ht="17.399999999999999">
      <c r="B10" s="2" t="s">
        <v>25</v>
      </c>
      <c r="C10" s="1">
        <v>9</v>
      </c>
      <c r="D10" s="11">
        <v>17</v>
      </c>
      <c r="E10" s="11">
        <v>23</v>
      </c>
      <c r="F10" s="11">
        <v>25</v>
      </c>
      <c r="G10" s="11">
        <v>17</v>
      </c>
      <c r="H10" s="11"/>
      <c r="I10" s="11"/>
      <c r="J10" s="11"/>
      <c r="K10" s="11"/>
      <c r="L10" s="11"/>
      <c r="M10" s="11"/>
      <c r="N10" s="11"/>
      <c r="O10" s="11">
        <f t="shared" si="0"/>
        <v>91</v>
      </c>
    </row>
    <row r="11" spans="2:15" ht="17.399999999999999">
      <c r="B11" s="2" t="s">
        <v>26</v>
      </c>
      <c r="C11" s="1">
        <v>23</v>
      </c>
      <c r="D11" s="11">
        <v>22</v>
      </c>
      <c r="E11" s="11">
        <v>22</v>
      </c>
      <c r="F11" s="11">
        <v>28</v>
      </c>
      <c r="G11" s="11">
        <v>41</v>
      </c>
      <c r="H11" s="11"/>
      <c r="I11" s="11"/>
      <c r="J11" s="11"/>
      <c r="K11" s="11"/>
      <c r="L11" s="11"/>
      <c r="M11" s="11"/>
      <c r="N11" s="11"/>
      <c r="O11" s="11">
        <f t="shared" si="0"/>
        <v>136</v>
      </c>
    </row>
    <row r="12" spans="2:15" ht="17.399999999999999">
      <c r="B12" s="2" t="s">
        <v>27</v>
      </c>
      <c r="C12" s="1">
        <v>23</v>
      </c>
      <c r="D12" s="11">
        <v>32</v>
      </c>
      <c r="E12" s="11">
        <v>46</v>
      </c>
      <c r="F12" s="11">
        <v>29</v>
      </c>
      <c r="G12" s="11">
        <v>42</v>
      </c>
      <c r="H12" s="11"/>
      <c r="I12" s="11"/>
      <c r="J12" s="11"/>
      <c r="K12" s="11"/>
      <c r="L12" s="11"/>
      <c r="M12" s="11"/>
      <c r="N12" s="11"/>
      <c r="O12" s="11">
        <f t="shared" si="0"/>
        <v>172</v>
      </c>
    </row>
    <row r="13" spans="2:15" ht="17.399999999999999">
      <c r="B13" s="2" t="s">
        <v>28</v>
      </c>
      <c r="C13" s="1">
        <v>19</v>
      </c>
      <c r="D13" s="11">
        <v>27</v>
      </c>
      <c r="E13" s="11">
        <v>31</v>
      </c>
      <c r="F13" s="11">
        <v>36</v>
      </c>
      <c r="G13" s="11">
        <v>45</v>
      </c>
      <c r="H13" s="11"/>
      <c r="I13" s="11"/>
      <c r="J13" s="11"/>
      <c r="K13" s="11"/>
      <c r="L13" s="11"/>
      <c r="M13" s="11"/>
      <c r="N13" s="11"/>
      <c r="O13" s="11">
        <f t="shared" si="0"/>
        <v>158</v>
      </c>
    </row>
    <row r="14" spans="2:15" ht="17.399999999999999">
      <c r="B14" s="2" t="s">
        <v>29</v>
      </c>
      <c r="C14" s="1">
        <v>18</v>
      </c>
      <c r="D14" s="11">
        <v>18</v>
      </c>
      <c r="E14" s="11">
        <v>33</v>
      </c>
      <c r="F14" s="11">
        <v>43</v>
      </c>
      <c r="G14" s="11">
        <v>44</v>
      </c>
      <c r="H14" s="11"/>
      <c r="I14" s="11"/>
      <c r="J14" s="11"/>
      <c r="K14" s="11"/>
      <c r="L14" s="11"/>
      <c r="M14" s="11"/>
      <c r="N14" s="11"/>
      <c r="O14" s="11">
        <f t="shared" si="0"/>
        <v>156</v>
      </c>
    </row>
    <row r="15" spans="2:15" ht="17.399999999999999">
      <c r="B15" s="2" t="s">
        <v>30</v>
      </c>
      <c r="C15" s="1">
        <v>18</v>
      </c>
      <c r="D15" s="11">
        <v>19</v>
      </c>
      <c r="E15" s="11">
        <v>34</v>
      </c>
      <c r="F15" s="11">
        <v>19</v>
      </c>
      <c r="G15" s="11">
        <v>21</v>
      </c>
      <c r="H15" s="11"/>
      <c r="I15" s="11"/>
      <c r="J15" s="11"/>
      <c r="K15" s="11"/>
      <c r="L15" s="11"/>
      <c r="M15" s="11"/>
      <c r="N15" s="11"/>
      <c r="O15" s="11">
        <f t="shared" si="0"/>
        <v>111</v>
      </c>
    </row>
    <row r="16" spans="2:15" ht="17.399999999999999">
      <c r="B16" s="2" t="s">
        <v>31</v>
      </c>
      <c r="C16" s="1">
        <v>10</v>
      </c>
      <c r="D16" s="11">
        <v>14</v>
      </c>
      <c r="E16" s="11">
        <v>13</v>
      </c>
      <c r="F16" s="11">
        <v>9</v>
      </c>
      <c r="G16" s="11">
        <v>12</v>
      </c>
      <c r="H16" s="11"/>
      <c r="I16" s="11"/>
      <c r="J16" s="11"/>
      <c r="K16" s="11"/>
      <c r="L16" s="11"/>
      <c r="M16" s="11"/>
      <c r="N16" s="11"/>
      <c r="O16" s="11">
        <f t="shared" si="0"/>
        <v>58</v>
      </c>
    </row>
    <row r="17" spans="2:15" ht="17.399999999999999">
      <c r="B17" s="2" t="s">
        <v>32</v>
      </c>
      <c r="C17" s="1">
        <v>22</v>
      </c>
      <c r="D17" s="11">
        <v>10</v>
      </c>
      <c r="E17" s="11">
        <v>20</v>
      </c>
      <c r="F17" s="11">
        <v>16</v>
      </c>
      <c r="G17" s="11">
        <v>14</v>
      </c>
      <c r="H17" s="11"/>
      <c r="I17" s="11"/>
      <c r="J17" s="11"/>
      <c r="K17" s="11"/>
      <c r="L17" s="11"/>
      <c r="M17" s="11"/>
      <c r="N17" s="11"/>
      <c r="O17" s="11">
        <f t="shared" si="0"/>
        <v>82</v>
      </c>
    </row>
    <row r="18" spans="2:15" ht="17.399999999999999">
      <c r="B18" s="2" t="s">
        <v>33</v>
      </c>
      <c r="C18" s="1">
        <v>25</v>
      </c>
      <c r="D18" s="11">
        <v>21</v>
      </c>
      <c r="E18" s="11">
        <v>18</v>
      </c>
      <c r="F18" s="11">
        <v>22</v>
      </c>
      <c r="G18" s="11">
        <v>14</v>
      </c>
      <c r="H18" s="11"/>
      <c r="I18" s="11"/>
      <c r="J18" s="11"/>
      <c r="K18" s="11"/>
      <c r="L18" s="11"/>
      <c r="M18" s="11"/>
      <c r="N18" s="11"/>
      <c r="O18" s="11">
        <f t="shared" si="0"/>
        <v>100</v>
      </c>
    </row>
    <row r="19" spans="2:15">
      <c r="B19" s="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2:15" ht="17.399999999999999">
      <c r="B20" s="4" t="s">
        <v>2</v>
      </c>
      <c r="C20" s="4">
        <f t="shared" ref="C20:O20" si="1">SUM(C8:C19)</f>
        <v>175</v>
      </c>
      <c r="D20" s="13">
        <f t="shared" si="1"/>
        <v>187</v>
      </c>
      <c r="E20" s="13">
        <f t="shared" si="1"/>
        <v>251</v>
      </c>
      <c r="F20" s="13">
        <f t="shared" si="1"/>
        <v>232</v>
      </c>
      <c r="G20" s="13">
        <f t="shared" si="1"/>
        <v>263</v>
      </c>
      <c r="H20" s="13">
        <f t="shared" si="1"/>
        <v>0</v>
      </c>
      <c r="I20" s="13">
        <f t="shared" si="1"/>
        <v>0</v>
      </c>
      <c r="J20" s="13">
        <f t="shared" si="1"/>
        <v>0</v>
      </c>
      <c r="K20" s="13">
        <f t="shared" si="1"/>
        <v>0</v>
      </c>
      <c r="L20" s="13">
        <f t="shared" si="1"/>
        <v>0</v>
      </c>
      <c r="M20" s="13">
        <f t="shared" si="1"/>
        <v>0</v>
      </c>
      <c r="N20" s="13">
        <f t="shared" si="1"/>
        <v>0</v>
      </c>
      <c r="O20" s="13">
        <f t="shared" si="1"/>
        <v>1108</v>
      </c>
    </row>
    <row r="21" spans="2:15">
      <c r="B21" s="312" t="s">
        <v>18</v>
      </c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</row>
    <row r="22" spans="2:15">
      <c r="B22" s="7" t="s">
        <v>19</v>
      </c>
      <c r="O22" s="7"/>
    </row>
  </sheetData>
  <mergeCells count="5">
    <mergeCell ref="B3:O3"/>
    <mergeCell ref="B4:O4"/>
    <mergeCell ref="C5:L5"/>
    <mergeCell ref="O5:O6"/>
    <mergeCell ref="B21:O2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4E79D-B5CA-4EE8-940A-5BB400ABAFBF}">
  <dimension ref="B3:V26"/>
  <sheetViews>
    <sheetView topLeftCell="A3" workbookViewId="0">
      <selection activeCell="F10" sqref="F10"/>
    </sheetView>
  </sheetViews>
  <sheetFormatPr baseColWidth="10" defaultRowHeight="15"/>
  <cols>
    <col min="1" max="1" width="11.5546875" style="32" customWidth="1"/>
    <col min="2" max="4" width="31.5546875" style="32" customWidth="1"/>
    <col min="5" max="5" width="26.33203125" style="32" customWidth="1"/>
    <col min="6" max="6" width="11.5546875" style="32" customWidth="1"/>
    <col min="7" max="7" width="13" style="32" customWidth="1"/>
    <col min="8" max="8" width="22.44140625" style="32" bestFit="1" customWidth="1"/>
    <col min="9" max="9" width="11.5546875" style="32" customWidth="1"/>
    <col min="10" max="16384" width="11.5546875" style="32"/>
  </cols>
  <sheetData>
    <row r="3" spans="2:22" ht="17.399999999999999">
      <c r="B3" s="351" t="s">
        <v>42</v>
      </c>
      <c r="C3" s="351"/>
      <c r="D3" s="351"/>
    </row>
    <row r="4" spans="2:22" ht="17.399999999999999">
      <c r="B4" s="351" t="s">
        <v>165</v>
      </c>
      <c r="C4" s="351"/>
      <c r="D4" s="351"/>
    </row>
    <row r="5" spans="2:22" ht="15.6">
      <c r="B5" s="349" t="s">
        <v>288</v>
      </c>
      <c r="C5" s="349"/>
      <c r="D5" s="349"/>
    </row>
    <row r="6" spans="2:22">
      <c r="B6" s="86"/>
      <c r="C6" s="86"/>
      <c r="D6" s="86"/>
    </row>
    <row r="7" spans="2:22" ht="16.2" thickBot="1">
      <c r="B7" s="283" t="s">
        <v>3</v>
      </c>
      <c r="C7" s="283">
        <v>2023</v>
      </c>
      <c r="D7" s="283">
        <v>2024</v>
      </c>
      <c r="U7" s="32" t="s">
        <v>172</v>
      </c>
      <c r="V7" s="58">
        <v>2023</v>
      </c>
    </row>
    <row r="8" spans="2:22" ht="17.399999999999999">
      <c r="B8" s="17" t="s">
        <v>6</v>
      </c>
      <c r="C8" s="201">
        <v>5</v>
      </c>
      <c r="D8" s="28">
        <v>2</v>
      </c>
      <c r="U8" s="17" t="s">
        <v>6</v>
      </c>
      <c r="V8" s="201">
        <v>5</v>
      </c>
    </row>
    <row r="9" spans="2:22" ht="17.399999999999999">
      <c r="B9" s="17" t="s">
        <v>7</v>
      </c>
      <c r="C9" s="201">
        <v>6</v>
      </c>
      <c r="D9" s="28">
        <v>10</v>
      </c>
      <c r="U9" s="17" t="s">
        <v>7</v>
      </c>
      <c r="V9" s="201">
        <v>6</v>
      </c>
    </row>
    <row r="10" spans="2:22" ht="17.399999999999999">
      <c r="B10" s="17" t="s">
        <v>8</v>
      </c>
      <c r="C10" s="201">
        <v>5</v>
      </c>
      <c r="D10" s="28">
        <v>9</v>
      </c>
      <c r="U10" s="17" t="s">
        <v>8</v>
      </c>
      <c r="V10" s="201">
        <v>5</v>
      </c>
    </row>
    <row r="11" spans="2:22" ht="17.399999999999999">
      <c r="B11" s="17" t="s">
        <v>9</v>
      </c>
      <c r="C11" s="201">
        <v>23</v>
      </c>
      <c r="D11" s="28">
        <v>7</v>
      </c>
      <c r="U11" s="17" t="s">
        <v>9</v>
      </c>
      <c r="V11" s="201">
        <v>23</v>
      </c>
    </row>
    <row r="12" spans="2:22" ht="17.399999999999999">
      <c r="B12" s="17" t="s">
        <v>21</v>
      </c>
      <c r="C12" s="201">
        <v>12</v>
      </c>
      <c r="D12" s="28">
        <v>2</v>
      </c>
      <c r="U12" s="17" t="s">
        <v>21</v>
      </c>
      <c r="V12" s="201">
        <v>12</v>
      </c>
    </row>
    <row r="13" spans="2:22" ht="17.399999999999999">
      <c r="B13" s="17" t="s">
        <v>11</v>
      </c>
      <c r="C13" s="201"/>
      <c r="D13" s="201"/>
      <c r="U13" s="17" t="s">
        <v>11</v>
      </c>
      <c r="V13" s="201">
        <v>4</v>
      </c>
    </row>
    <row r="14" spans="2:22" ht="17.399999999999999">
      <c r="B14" s="17" t="s">
        <v>12</v>
      </c>
      <c r="C14" s="201"/>
      <c r="D14" s="201"/>
      <c r="U14" s="17" t="s">
        <v>12</v>
      </c>
      <c r="V14" s="201">
        <v>7</v>
      </c>
    </row>
    <row r="15" spans="2:22" ht="17.399999999999999">
      <c r="B15" s="17" t="s">
        <v>13</v>
      </c>
      <c r="C15" s="201"/>
      <c r="D15" s="201"/>
      <c r="U15" s="17" t="s">
        <v>13</v>
      </c>
      <c r="V15" s="201">
        <v>2</v>
      </c>
    </row>
    <row r="16" spans="2:22" ht="17.399999999999999">
      <c r="B16" s="17" t="s">
        <v>14</v>
      </c>
      <c r="C16" s="201"/>
      <c r="D16" s="201"/>
      <c r="U16" s="17" t="s">
        <v>14</v>
      </c>
      <c r="V16" s="201">
        <v>2</v>
      </c>
    </row>
    <row r="17" spans="2:22" ht="17.399999999999999">
      <c r="B17" s="17" t="s">
        <v>15</v>
      </c>
      <c r="C17" s="201"/>
      <c r="D17" s="201"/>
      <c r="U17" s="17" t="s">
        <v>15</v>
      </c>
      <c r="V17" s="201">
        <v>16</v>
      </c>
    </row>
    <row r="18" spans="2:22" ht="17.399999999999999">
      <c r="B18" s="17" t="s">
        <v>16</v>
      </c>
      <c r="C18" s="201"/>
      <c r="D18" s="201"/>
      <c r="U18" s="17" t="s">
        <v>16</v>
      </c>
      <c r="V18" s="201">
        <v>5</v>
      </c>
    </row>
    <row r="19" spans="2:22" ht="18" thickBot="1">
      <c r="B19" s="284" t="s">
        <v>22</v>
      </c>
      <c r="C19" s="285"/>
      <c r="D19" s="285"/>
      <c r="E19" s="86" t="s">
        <v>292</v>
      </c>
      <c r="U19" s="17" t="s">
        <v>22</v>
      </c>
      <c r="V19" s="201">
        <v>16</v>
      </c>
    </row>
    <row r="20" spans="2:22" customFormat="1" ht="16.2" thickTop="1" thickBot="1">
      <c r="B20" s="283" t="s">
        <v>2</v>
      </c>
      <c r="C20" s="283">
        <f>SUM(C8:C19)</f>
        <v>51</v>
      </c>
      <c r="D20" s="283">
        <f>SUM(D8:D19)</f>
        <v>30</v>
      </c>
      <c r="E20" s="292">
        <f>((D20-C20)/C20)</f>
        <v>-0.41176470588235292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2:22" customFormat="1">
      <c r="B21" s="321" t="s">
        <v>168</v>
      </c>
      <c r="C21" s="321"/>
      <c r="D21" s="321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6" spans="2:22" customFormat="1">
      <c r="B26" s="32"/>
      <c r="C26" s="32"/>
      <c r="D26" s="32"/>
      <c r="E26" s="32"/>
      <c r="F26" s="32"/>
      <c r="G26" s="32"/>
      <c r="H26" s="32"/>
      <c r="I26" s="50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</sheetData>
  <mergeCells count="4">
    <mergeCell ref="B3:D3"/>
    <mergeCell ref="B4:D4"/>
    <mergeCell ref="B5:D5"/>
    <mergeCell ref="B21:D2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05C0D-A97A-4D79-9B77-F695D3327965}">
  <dimension ref="A1:P20"/>
  <sheetViews>
    <sheetView workbookViewId="0">
      <selection sqref="A1:XFD1"/>
    </sheetView>
  </sheetViews>
  <sheetFormatPr baseColWidth="10" defaultColWidth="11.33203125" defaultRowHeight="15.6"/>
  <cols>
    <col min="1" max="1" width="11.33203125" style="202" customWidth="1"/>
    <col min="2" max="2" width="16.88671875" style="202" customWidth="1"/>
    <col min="3" max="3" width="14" style="202" bestFit="1" customWidth="1"/>
    <col min="4" max="5" width="10" style="202" customWidth="1"/>
    <col min="6" max="6" width="8.88671875" style="202" customWidth="1"/>
    <col min="7" max="7" width="8.5546875" style="202" customWidth="1"/>
    <col min="8" max="8" width="13.77734375" style="202" bestFit="1" customWidth="1"/>
    <col min="9" max="9" width="14" style="202" customWidth="1"/>
    <col min="10" max="10" width="18.33203125" style="202" bestFit="1" customWidth="1"/>
    <col min="11" max="11" width="11.33203125" style="202" bestFit="1" customWidth="1"/>
    <col min="12" max="12" width="11.33203125" style="202" customWidth="1"/>
    <col min="13" max="16384" width="11.33203125" style="202"/>
  </cols>
  <sheetData>
    <row r="1" spans="1:16" customFormat="1">
      <c r="A1" s="202"/>
      <c r="B1" s="203"/>
      <c r="C1" s="203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6" customFormat="1">
      <c r="A2" s="202"/>
      <c r="B2" s="203"/>
      <c r="C2" s="203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customFormat="1">
      <c r="A3" s="202"/>
      <c r="B3" s="317" t="s">
        <v>175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17"/>
      <c r="O3" s="202"/>
      <c r="P3" s="202"/>
    </row>
    <row r="4" spans="1:16" customFormat="1">
      <c r="A4" s="202"/>
      <c r="B4" s="318" t="s">
        <v>44</v>
      </c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202"/>
      <c r="P4" s="202"/>
    </row>
    <row r="5" spans="1:16" customFormat="1">
      <c r="A5" s="202"/>
      <c r="B5" s="204"/>
      <c r="C5" s="353" t="s">
        <v>176</v>
      </c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205"/>
      <c r="O5" s="202"/>
      <c r="P5" s="202"/>
    </row>
    <row r="6" spans="1:16" customFormat="1" ht="16.2" thickBot="1">
      <c r="A6" s="202"/>
      <c r="B6" s="40" t="s">
        <v>3</v>
      </c>
      <c r="C6" s="40" t="s">
        <v>177</v>
      </c>
      <c r="D6" s="40" t="s">
        <v>178</v>
      </c>
      <c r="E6" s="40" t="s">
        <v>179</v>
      </c>
      <c r="F6" s="40" t="s">
        <v>180</v>
      </c>
      <c r="G6" s="40" t="s">
        <v>181</v>
      </c>
      <c r="H6" s="40" t="s">
        <v>182</v>
      </c>
      <c r="I6" s="40" t="s">
        <v>183</v>
      </c>
      <c r="J6" s="40" t="s">
        <v>184</v>
      </c>
      <c r="K6" s="40" t="s">
        <v>185</v>
      </c>
      <c r="L6" s="40" t="s">
        <v>186</v>
      </c>
      <c r="M6" s="40" t="s">
        <v>187</v>
      </c>
      <c r="N6" s="205" t="s">
        <v>2</v>
      </c>
      <c r="O6" s="202"/>
      <c r="P6" s="202"/>
    </row>
    <row r="7" spans="1:16" customFormat="1">
      <c r="A7" s="202"/>
      <c r="B7" s="17" t="s">
        <v>6</v>
      </c>
      <c r="C7" s="46">
        <v>0</v>
      </c>
      <c r="D7" s="46">
        <v>0</v>
      </c>
      <c r="E7" s="46">
        <v>0</v>
      </c>
      <c r="F7" s="46">
        <v>0</v>
      </c>
      <c r="G7" s="46">
        <v>202</v>
      </c>
      <c r="H7" s="46">
        <v>0</v>
      </c>
      <c r="I7" s="46">
        <v>6</v>
      </c>
      <c r="J7" s="46">
        <v>5</v>
      </c>
      <c r="K7" s="46">
        <v>0</v>
      </c>
      <c r="L7" s="46">
        <v>0</v>
      </c>
      <c r="M7" s="46">
        <v>24</v>
      </c>
      <c r="N7" s="46">
        <f t="shared" ref="N7:N18" si="0">SUM(C7:M7)</f>
        <v>237</v>
      </c>
      <c r="O7" s="202"/>
      <c r="P7" s="202"/>
    </row>
    <row r="8" spans="1:16" customFormat="1">
      <c r="A8" s="202"/>
      <c r="B8" s="17" t="s">
        <v>7</v>
      </c>
      <c r="C8" s="46">
        <v>0</v>
      </c>
      <c r="D8" s="46">
        <v>0</v>
      </c>
      <c r="E8" s="46">
        <v>0</v>
      </c>
      <c r="F8" s="46">
        <v>59</v>
      </c>
      <c r="G8" s="46">
        <v>4</v>
      </c>
      <c r="H8" s="46">
        <v>0</v>
      </c>
      <c r="I8" s="46">
        <v>1</v>
      </c>
      <c r="J8" s="46">
        <v>3</v>
      </c>
      <c r="K8" s="46">
        <v>0</v>
      </c>
      <c r="L8" s="46">
        <v>0</v>
      </c>
      <c r="M8" s="46">
        <v>16</v>
      </c>
      <c r="N8" s="46">
        <f t="shared" si="0"/>
        <v>83</v>
      </c>
      <c r="O8" s="202"/>
      <c r="P8" s="202"/>
    </row>
    <row r="9" spans="1:16" customFormat="1">
      <c r="A9" s="202"/>
      <c r="B9" s="17" t="s">
        <v>8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6</v>
      </c>
      <c r="N9" s="46">
        <f t="shared" si="0"/>
        <v>6</v>
      </c>
      <c r="O9" s="202"/>
      <c r="P9" s="202"/>
    </row>
    <row r="10" spans="1:16" customFormat="1">
      <c r="A10" s="202"/>
      <c r="B10" s="17" t="s">
        <v>9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11</v>
      </c>
      <c r="N10" s="46">
        <f t="shared" si="0"/>
        <v>11</v>
      </c>
      <c r="O10" s="202"/>
      <c r="P10" s="202"/>
    </row>
    <row r="11" spans="1:16" customFormat="1">
      <c r="A11" s="202"/>
      <c r="B11" s="17" t="s">
        <v>21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12</v>
      </c>
      <c r="N11" s="46">
        <f t="shared" si="0"/>
        <v>12</v>
      </c>
      <c r="O11" s="202"/>
      <c r="P11" s="202"/>
    </row>
    <row r="12" spans="1:16" customFormat="1">
      <c r="A12" s="202"/>
      <c r="B12" s="17" t="s">
        <v>11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>
        <f t="shared" si="0"/>
        <v>0</v>
      </c>
      <c r="O12" s="202"/>
      <c r="P12" s="202"/>
    </row>
    <row r="13" spans="1:16" customFormat="1">
      <c r="A13" s="202"/>
      <c r="B13" s="17" t="s">
        <v>12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>
        <f t="shared" si="0"/>
        <v>0</v>
      </c>
      <c r="O13" s="202"/>
      <c r="P13" s="202"/>
    </row>
    <row r="14" spans="1:16" customFormat="1">
      <c r="A14" s="202"/>
      <c r="B14" s="17" t="s">
        <v>13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>
        <f t="shared" si="0"/>
        <v>0</v>
      </c>
      <c r="O14" s="202"/>
      <c r="P14" s="202"/>
    </row>
    <row r="15" spans="1:16" customFormat="1">
      <c r="A15" s="202"/>
      <c r="B15" s="17" t="s">
        <v>14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>
        <f t="shared" si="0"/>
        <v>0</v>
      </c>
      <c r="O15" s="202"/>
      <c r="P15" s="202"/>
    </row>
    <row r="16" spans="1:16" customFormat="1">
      <c r="A16" s="202"/>
      <c r="B16" s="17" t="s">
        <v>15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>
        <f t="shared" si="0"/>
        <v>0</v>
      </c>
      <c r="O16" s="202"/>
      <c r="P16" s="202"/>
    </row>
    <row r="17" spans="1:16" customFormat="1">
      <c r="A17" s="202"/>
      <c r="B17" s="17" t="s">
        <v>16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>
        <f t="shared" si="0"/>
        <v>0</v>
      </c>
      <c r="O17" s="202"/>
      <c r="P17" s="202"/>
    </row>
    <row r="18" spans="1:16" customFormat="1">
      <c r="A18" s="202"/>
      <c r="B18" s="17" t="s">
        <v>22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>
        <f t="shared" si="0"/>
        <v>0</v>
      </c>
      <c r="O18" s="202"/>
      <c r="P18" s="202"/>
    </row>
    <row r="19" spans="1:16" customFormat="1" ht="16.2" thickBot="1">
      <c r="A19" s="202"/>
      <c r="B19" s="40" t="s">
        <v>2</v>
      </c>
      <c r="C19" s="49">
        <f t="shared" ref="C19:M19" si="1">SUM(C7:C18)</f>
        <v>0</v>
      </c>
      <c r="D19" s="49">
        <f t="shared" si="1"/>
        <v>0</v>
      </c>
      <c r="E19" s="49">
        <f t="shared" si="1"/>
        <v>0</v>
      </c>
      <c r="F19" s="49">
        <f t="shared" si="1"/>
        <v>59</v>
      </c>
      <c r="G19" s="49">
        <f t="shared" si="1"/>
        <v>206</v>
      </c>
      <c r="H19" s="49">
        <f t="shared" si="1"/>
        <v>0</v>
      </c>
      <c r="I19" s="49">
        <f t="shared" si="1"/>
        <v>7</v>
      </c>
      <c r="J19" s="49">
        <f t="shared" si="1"/>
        <v>8</v>
      </c>
      <c r="K19" s="49">
        <f t="shared" si="1"/>
        <v>0</v>
      </c>
      <c r="L19" s="49">
        <f t="shared" si="1"/>
        <v>0</v>
      </c>
      <c r="M19" s="49">
        <f t="shared" si="1"/>
        <v>69</v>
      </c>
      <c r="N19" s="206"/>
      <c r="O19" s="202"/>
      <c r="P19" s="202"/>
    </row>
    <row r="20" spans="1:16" customFormat="1">
      <c r="A20" s="202"/>
      <c r="B20" s="207" t="s">
        <v>188</v>
      </c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</row>
  </sheetData>
  <mergeCells count="3">
    <mergeCell ref="B3:M3"/>
    <mergeCell ref="B4:N4"/>
    <mergeCell ref="C5:M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48281-8200-4AFA-8FD5-1CA9177FAC7A}">
  <dimension ref="A2:I17"/>
  <sheetViews>
    <sheetView workbookViewId="0">
      <selection activeCell="E19" sqref="E19"/>
    </sheetView>
  </sheetViews>
  <sheetFormatPr baseColWidth="10" defaultRowHeight="15"/>
  <cols>
    <col min="1" max="1" width="11.5546875" style="32" customWidth="1"/>
    <col min="2" max="2" width="19" style="32" customWidth="1"/>
    <col min="3" max="3" width="21.5546875" style="32" customWidth="1"/>
    <col min="4" max="4" width="22.77734375" style="32" bestFit="1" customWidth="1"/>
    <col min="5" max="5" width="15.21875" style="32" customWidth="1"/>
    <col min="6" max="6" width="11.5546875" style="32" customWidth="1"/>
    <col min="7" max="16384" width="11.5546875" style="32"/>
  </cols>
  <sheetData>
    <row r="2" spans="1:9" customFormat="1" ht="15.6">
      <c r="A2" s="32"/>
      <c r="B2" s="317" t="s">
        <v>175</v>
      </c>
      <c r="C2" s="317"/>
      <c r="D2" s="317"/>
      <c r="E2" s="317"/>
      <c r="F2" s="32"/>
      <c r="G2" s="32"/>
      <c r="H2" s="32"/>
      <c r="I2" s="32"/>
    </row>
    <row r="3" spans="1:9" customFormat="1" ht="16.2" thickBot="1">
      <c r="A3" s="32"/>
      <c r="B3" s="40" t="s">
        <v>189</v>
      </c>
      <c r="C3" s="40" t="s">
        <v>154</v>
      </c>
      <c r="D3" s="40" t="s">
        <v>190</v>
      </c>
      <c r="E3" s="205" t="s">
        <v>191</v>
      </c>
      <c r="F3" s="32"/>
      <c r="G3" s="32"/>
      <c r="H3" s="32"/>
      <c r="I3" s="32"/>
    </row>
    <row r="4" spans="1:9" customFormat="1" ht="15.6">
      <c r="A4" s="32"/>
      <c r="B4" s="17" t="s">
        <v>177</v>
      </c>
      <c r="C4" s="45">
        <v>0</v>
      </c>
      <c r="D4" s="45">
        <v>0</v>
      </c>
      <c r="E4" s="41" t="s">
        <v>192</v>
      </c>
      <c r="F4" s="32"/>
      <c r="G4" s="32"/>
      <c r="H4" s="32"/>
      <c r="I4" s="32"/>
    </row>
    <row r="5" spans="1:9" customFormat="1" ht="15.6">
      <c r="A5" s="32"/>
      <c r="B5" s="17" t="s">
        <v>178</v>
      </c>
      <c r="C5" s="45">
        <v>0</v>
      </c>
      <c r="D5" s="45">
        <v>0</v>
      </c>
      <c r="E5" s="41" t="s">
        <v>192</v>
      </c>
      <c r="F5" s="32"/>
      <c r="G5" s="32"/>
      <c r="H5" s="32"/>
      <c r="I5" s="32"/>
    </row>
    <row r="6" spans="1:9" customFormat="1" ht="15.6">
      <c r="A6" s="32"/>
      <c r="B6" s="17" t="s">
        <v>179</v>
      </c>
      <c r="C6" s="45">
        <v>0</v>
      </c>
      <c r="D6" s="45">
        <v>0</v>
      </c>
      <c r="E6" s="41" t="s">
        <v>192</v>
      </c>
      <c r="F6" s="32"/>
      <c r="G6" s="32"/>
      <c r="H6" s="32"/>
      <c r="I6" s="32"/>
    </row>
    <row r="7" spans="1:9" customFormat="1" ht="15.6">
      <c r="A7" s="32"/>
      <c r="B7" s="17" t="s">
        <v>180</v>
      </c>
      <c r="C7" s="45">
        <v>223</v>
      </c>
      <c r="D7" s="45">
        <v>59</v>
      </c>
      <c r="E7" s="41">
        <f>(D7-C7)/C7</f>
        <v>-0.73542600896860988</v>
      </c>
      <c r="F7" s="32"/>
      <c r="G7" s="202"/>
      <c r="H7" s="32"/>
      <c r="I7" s="32"/>
    </row>
    <row r="8" spans="1:9" customFormat="1" ht="15.6">
      <c r="A8" s="32"/>
      <c r="B8" s="17" t="s">
        <v>181</v>
      </c>
      <c r="C8" s="45">
        <v>2</v>
      </c>
      <c r="D8" s="45">
        <v>206</v>
      </c>
      <c r="E8" s="41">
        <f>(D8-C8)/C8</f>
        <v>102</v>
      </c>
      <c r="F8" s="32"/>
      <c r="G8" s="32"/>
      <c r="H8" s="32"/>
      <c r="I8" s="32"/>
    </row>
    <row r="9" spans="1:9" customFormat="1" ht="15.6">
      <c r="A9" s="32"/>
      <c r="B9" s="17" t="s">
        <v>182</v>
      </c>
      <c r="C9" s="45">
        <v>0</v>
      </c>
      <c r="D9" s="45">
        <v>0</v>
      </c>
      <c r="E9" s="41" t="s">
        <v>192</v>
      </c>
      <c r="F9" s="32"/>
      <c r="G9" s="32"/>
      <c r="H9" s="32"/>
      <c r="I9" s="32"/>
    </row>
    <row r="10" spans="1:9" customFormat="1" ht="15.6">
      <c r="A10" s="32"/>
      <c r="B10" s="17" t="s">
        <v>183</v>
      </c>
      <c r="C10" s="45">
        <v>13</v>
      </c>
      <c r="D10" s="45">
        <v>7</v>
      </c>
      <c r="E10" s="41">
        <f>(D10-C10)/C10</f>
        <v>-0.46153846153846156</v>
      </c>
      <c r="F10" s="32"/>
      <c r="G10" s="32"/>
      <c r="H10" s="32"/>
      <c r="I10" s="32"/>
    </row>
    <row r="11" spans="1:9" customFormat="1" ht="15.6">
      <c r="A11" s="32"/>
      <c r="B11" s="17" t="s">
        <v>184</v>
      </c>
      <c r="C11" s="45">
        <v>0</v>
      </c>
      <c r="D11" s="45">
        <v>8</v>
      </c>
      <c r="E11" s="41" t="s">
        <v>192</v>
      </c>
      <c r="F11" s="32"/>
      <c r="G11" s="32"/>
      <c r="H11" s="32"/>
      <c r="I11" s="32"/>
    </row>
    <row r="12" spans="1:9" customFormat="1" ht="15.6">
      <c r="A12" s="32"/>
      <c r="B12" s="17" t="s">
        <v>185</v>
      </c>
      <c r="C12" s="45">
        <v>0</v>
      </c>
      <c r="D12" s="45">
        <v>0</v>
      </c>
      <c r="E12" s="41" t="s">
        <v>192</v>
      </c>
      <c r="F12" s="32"/>
      <c r="G12" s="32"/>
      <c r="H12" s="32"/>
      <c r="I12" s="32"/>
    </row>
    <row r="13" spans="1:9" customFormat="1" ht="15.6">
      <c r="A13" s="32"/>
      <c r="B13" s="17" t="s">
        <v>186</v>
      </c>
      <c r="C13" s="45">
        <v>0</v>
      </c>
      <c r="D13" s="45">
        <v>0</v>
      </c>
      <c r="E13" s="41" t="s">
        <v>192</v>
      </c>
      <c r="F13" s="32"/>
      <c r="G13" s="32"/>
      <c r="H13" s="32"/>
      <c r="I13" s="32"/>
    </row>
    <row r="14" spans="1:9" customFormat="1" ht="15.6">
      <c r="B14" s="17" t="s">
        <v>187</v>
      </c>
      <c r="C14" s="45">
        <v>45</v>
      </c>
      <c r="D14" s="45">
        <v>69</v>
      </c>
      <c r="E14" s="41">
        <f>(D14-C14)/C14</f>
        <v>0.53333333333333333</v>
      </c>
      <c r="F14" s="32"/>
      <c r="G14" s="32"/>
    </row>
    <row r="15" spans="1:9" customFormat="1" ht="16.2" thickBot="1">
      <c r="B15" s="293" t="s">
        <v>193</v>
      </c>
      <c r="C15" s="294">
        <v>0</v>
      </c>
      <c r="D15" s="294">
        <v>536</v>
      </c>
      <c r="E15" s="295" t="s">
        <v>192</v>
      </c>
      <c r="F15" s="32"/>
      <c r="G15" s="32"/>
    </row>
    <row r="16" spans="1:9" customFormat="1" ht="15.6">
      <c r="B16" s="208" t="s">
        <v>194</v>
      </c>
      <c r="C16" s="208"/>
      <c r="D16" s="202"/>
      <c r="E16" s="32"/>
      <c r="F16" s="32"/>
      <c r="G16" s="32"/>
    </row>
    <row r="17" spans="2:7" customFormat="1" ht="15.6">
      <c r="B17" s="354" t="s">
        <v>195</v>
      </c>
      <c r="C17" s="354"/>
      <c r="D17" s="202"/>
      <c r="E17" s="32"/>
      <c r="F17" s="32"/>
      <c r="G17" s="32"/>
    </row>
  </sheetData>
  <mergeCells count="2">
    <mergeCell ref="B2:E2"/>
    <mergeCell ref="B17:C17"/>
  </mergeCells>
  <pageMargins left="0.70000000000000007" right="0.70000000000000007" top="0.75" bottom="0.75" header="0.30000000000000004" footer="0.30000000000000004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1CF6F-6A56-477A-AB4C-B7F69C860B91}">
  <dimension ref="A2:L28"/>
  <sheetViews>
    <sheetView workbookViewId="0">
      <selection activeCell="F20" sqref="F20"/>
    </sheetView>
  </sheetViews>
  <sheetFormatPr baseColWidth="10" defaultColWidth="11.33203125" defaultRowHeight="15.6"/>
  <cols>
    <col min="1" max="2" width="11.33203125" style="28" customWidth="1"/>
    <col min="3" max="3" width="21.6640625" style="28" customWidth="1"/>
    <col min="4" max="4" width="21.77734375" style="28" customWidth="1"/>
    <col min="5" max="5" width="16.88671875" style="28" customWidth="1"/>
    <col min="6" max="8" width="11.33203125" style="28" customWidth="1"/>
    <col min="9" max="9" width="19.44140625" style="28" customWidth="1"/>
    <col min="10" max="10" width="11.33203125" style="28" customWidth="1"/>
    <col min="11" max="16384" width="11.33203125" style="28"/>
  </cols>
  <sheetData>
    <row r="2" spans="2:11">
      <c r="B2" s="317" t="s">
        <v>196</v>
      </c>
      <c r="C2" s="317"/>
      <c r="D2" s="317"/>
      <c r="E2" s="317"/>
    </row>
    <row r="3" spans="2:11">
      <c r="B3" s="318" t="s">
        <v>0</v>
      </c>
      <c r="C3" s="318"/>
      <c r="D3" s="318"/>
      <c r="E3" s="318"/>
    </row>
    <row r="4" spans="2:11">
      <c r="B4" s="40" t="s">
        <v>3</v>
      </c>
      <c r="C4" s="40" t="s">
        <v>197</v>
      </c>
      <c r="D4" s="40" t="s">
        <v>198</v>
      </c>
      <c r="E4" s="40" t="s">
        <v>199</v>
      </c>
    </row>
    <row r="5" spans="2:11" ht="13.95" customHeight="1">
      <c r="B5" s="17" t="s">
        <v>6</v>
      </c>
      <c r="C5" s="45">
        <v>695871.26</v>
      </c>
      <c r="D5" s="45">
        <v>57891005.799999997</v>
      </c>
      <c r="E5" s="45">
        <v>0</v>
      </c>
    </row>
    <row r="6" spans="2:11">
      <c r="B6" s="17" t="s">
        <v>7</v>
      </c>
      <c r="C6" s="45">
        <v>120840.8</v>
      </c>
      <c r="D6" s="45">
        <v>128562440.48</v>
      </c>
      <c r="E6" s="45">
        <v>0</v>
      </c>
      <c r="G6" s="202"/>
    </row>
    <row r="7" spans="2:11">
      <c r="B7" s="17" t="s">
        <v>8</v>
      </c>
      <c r="C7" s="45">
        <v>6522947.0599999996</v>
      </c>
      <c r="D7" s="45">
        <v>3486556348.4699998</v>
      </c>
      <c r="E7" s="45">
        <v>0</v>
      </c>
    </row>
    <row r="8" spans="2:11" ht="13.95" customHeight="1">
      <c r="B8" s="17" t="s">
        <v>9</v>
      </c>
      <c r="C8" s="45">
        <v>490263.39</v>
      </c>
      <c r="D8" s="45">
        <v>1855311215.45</v>
      </c>
      <c r="E8" s="45">
        <v>0</v>
      </c>
    </row>
    <row r="9" spans="2:11">
      <c r="B9" s="17" t="s">
        <v>21</v>
      </c>
      <c r="C9" s="45">
        <v>201860.48000000001</v>
      </c>
      <c r="D9" s="45">
        <v>117919196.75</v>
      </c>
      <c r="E9" s="45">
        <v>0</v>
      </c>
    </row>
    <row r="10" spans="2:11">
      <c r="B10" s="17" t="s">
        <v>11</v>
      </c>
      <c r="C10" s="45"/>
      <c r="D10" s="45"/>
      <c r="E10" s="45"/>
    </row>
    <row r="11" spans="2:11">
      <c r="B11" s="17" t="s">
        <v>12</v>
      </c>
      <c r="C11" s="45"/>
      <c r="D11" s="45"/>
      <c r="E11" s="45"/>
      <c r="H11" s="70"/>
      <c r="I11" s="70"/>
      <c r="J11" s="70"/>
      <c r="K11" s="70"/>
    </row>
    <row r="12" spans="2:11">
      <c r="B12" s="17" t="s">
        <v>13</v>
      </c>
      <c r="C12" s="45"/>
      <c r="D12" s="45"/>
      <c r="E12" s="45"/>
    </row>
    <row r="13" spans="2:11">
      <c r="B13" s="17" t="s">
        <v>14</v>
      </c>
      <c r="C13" s="45"/>
      <c r="D13" s="45"/>
      <c r="E13" s="45"/>
    </row>
    <row r="14" spans="2:11">
      <c r="B14" s="17" t="s">
        <v>15</v>
      </c>
      <c r="C14" s="45"/>
      <c r="D14" s="45"/>
      <c r="E14" s="45"/>
    </row>
    <row r="15" spans="2:11">
      <c r="B15" s="17" t="s">
        <v>16</v>
      </c>
      <c r="C15" s="45"/>
      <c r="D15" s="45"/>
      <c r="E15" s="45"/>
    </row>
    <row r="16" spans="2:11" ht="16.2" thickBot="1">
      <c r="B16" s="284" t="s">
        <v>22</v>
      </c>
      <c r="C16" s="288"/>
      <c r="D16" s="288"/>
      <c r="E16" s="288"/>
    </row>
    <row r="17" spans="1:12" customFormat="1" ht="16.8" thickTop="1" thickBot="1">
      <c r="A17" s="28"/>
      <c r="B17" s="40" t="s">
        <v>2</v>
      </c>
      <c r="C17" s="48">
        <f>SUM(C5:C16)</f>
        <v>8031782.9899999993</v>
      </c>
      <c r="D17" s="48">
        <f>SUM(D5:D16)</f>
        <v>5646240206.9499998</v>
      </c>
      <c r="E17" s="289">
        <f>SUM(E5:E16)</f>
        <v>0</v>
      </c>
      <c r="F17" s="28"/>
      <c r="G17" s="28"/>
      <c r="H17" s="28"/>
      <c r="I17" s="28"/>
      <c r="J17" s="28"/>
      <c r="K17" s="28"/>
      <c r="L17" s="28"/>
    </row>
    <row r="18" spans="1:12" customFormat="1">
      <c r="A18" s="28"/>
      <c r="B18" s="208" t="s">
        <v>194</v>
      </c>
      <c r="C18" s="208"/>
      <c r="D18" s="28"/>
      <c r="E18" s="28"/>
      <c r="F18" s="28"/>
      <c r="G18" s="28"/>
      <c r="H18" s="28"/>
      <c r="I18" s="28"/>
      <c r="J18" s="28"/>
      <c r="K18" s="28"/>
      <c r="L18" s="28"/>
    </row>
    <row r="19" spans="1:12" customFormat="1">
      <c r="A19" s="28"/>
      <c r="B19" s="203" t="s">
        <v>195</v>
      </c>
      <c r="C19" s="203"/>
      <c r="D19" s="209"/>
      <c r="E19" s="28"/>
      <c r="F19" s="28"/>
      <c r="G19" s="28"/>
      <c r="H19" s="28"/>
      <c r="I19" s="28"/>
      <c r="J19" s="28"/>
      <c r="K19" s="28"/>
      <c r="L19" s="28"/>
    </row>
    <row r="20" spans="1:12" customFormat="1">
      <c r="A20" s="28"/>
      <c r="B20" s="315"/>
      <c r="C20" s="315"/>
      <c r="D20" s="315"/>
      <c r="E20" s="315"/>
      <c r="F20" s="28"/>
      <c r="G20" s="28"/>
      <c r="H20" s="28"/>
      <c r="I20" s="28"/>
      <c r="J20" s="28"/>
      <c r="K20" s="28"/>
      <c r="L20" s="28"/>
    </row>
    <row r="28" spans="1:12" customFormat="1">
      <c r="A28" s="28"/>
      <c r="B28" s="28"/>
      <c r="C28" s="28"/>
      <c r="D28" s="210"/>
      <c r="E28" s="28"/>
      <c r="F28" s="28"/>
      <c r="G28" s="28"/>
      <c r="H28" s="28"/>
      <c r="I28" s="28"/>
      <c r="J28" s="28"/>
      <c r="K28" s="28"/>
      <c r="L28" s="28"/>
    </row>
  </sheetData>
  <mergeCells count="3">
    <mergeCell ref="B2:E2"/>
    <mergeCell ref="B3:E3"/>
    <mergeCell ref="B20:E20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D1804-8270-45FF-875C-D5004C3B836D}">
  <dimension ref="A3:M14"/>
  <sheetViews>
    <sheetView workbookViewId="0">
      <selection activeCell="I16" sqref="I16"/>
    </sheetView>
  </sheetViews>
  <sheetFormatPr baseColWidth="10" defaultColWidth="11.33203125" defaultRowHeight="15.6"/>
  <cols>
    <col min="1" max="2" width="11.33203125" style="202" customWidth="1"/>
    <col min="3" max="3" width="26.109375" style="202" customWidth="1"/>
    <col min="4" max="4" width="24.6640625" style="202" customWidth="1"/>
    <col min="5" max="5" width="11.6640625" style="202" customWidth="1"/>
    <col min="6" max="8" width="11.33203125" style="202" customWidth="1"/>
    <col min="9" max="9" width="29.33203125" style="202" customWidth="1"/>
    <col min="10" max="10" width="13.44140625" style="202" customWidth="1"/>
    <col min="11" max="11" width="19.44140625" style="202" customWidth="1"/>
    <col min="12" max="12" width="12.44140625" style="202" customWidth="1"/>
    <col min="13" max="13" width="11.33203125" style="202" customWidth="1"/>
    <col min="14" max="16384" width="11.33203125" style="202"/>
  </cols>
  <sheetData>
    <row r="3" spans="1:13">
      <c r="B3" s="317" t="s">
        <v>196</v>
      </c>
      <c r="C3" s="317"/>
      <c r="D3" s="317"/>
      <c r="E3" s="317"/>
    </row>
    <row r="4" spans="1:13" customFormat="1" ht="16.2" thickBot="1">
      <c r="A4" s="202"/>
      <c r="B4" s="40" t="s">
        <v>200</v>
      </c>
      <c r="C4" s="40" t="s">
        <v>154</v>
      </c>
      <c r="D4" s="40" t="s">
        <v>144</v>
      </c>
      <c r="E4" s="40" t="s">
        <v>167</v>
      </c>
      <c r="F4" s="202"/>
      <c r="G4" s="202"/>
      <c r="H4" s="202"/>
      <c r="I4" s="202"/>
      <c r="J4" s="315"/>
      <c r="K4" s="315"/>
      <c r="L4" s="315"/>
      <c r="M4" s="202"/>
    </row>
    <row r="5" spans="1:13" customFormat="1">
      <c r="A5" s="202"/>
      <c r="B5" s="17" t="s">
        <v>197</v>
      </c>
      <c r="C5" s="211">
        <v>1599159.58</v>
      </c>
      <c r="D5" s="211">
        <f>+Dineros_decomisados!C17</f>
        <v>8031782.9899999993</v>
      </c>
      <c r="E5" s="199">
        <f>(D5-C5)/C5</f>
        <v>4.0225025009699147</v>
      </c>
      <c r="F5" s="202"/>
      <c r="G5" s="202"/>
      <c r="H5" s="202"/>
      <c r="I5" s="202"/>
      <c r="J5" s="202"/>
      <c r="K5" s="202"/>
      <c r="L5" s="202"/>
      <c r="M5" s="202"/>
    </row>
    <row r="6" spans="1:13" customFormat="1">
      <c r="A6" s="202"/>
      <c r="B6" s="17" t="s">
        <v>198</v>
      </c>
      <c r="C6" s="211">
        <v>291162355.19999999</v>
      </c>
      <c r="D6" s="211">
        <f>+Dineros_decomisados!D17</f>
        <v>5646240206.9499998</v>
      </c>
      <c r="E6" s="199">
        <f>(D6-C6)/C6</f>
        <v>18.392068054510641</v>
      </c>
      <c r="F6" s="202"/>
      <c r="G6" s="202"/>
      <c r="H6" s="202"/>
      <c r="I6" s="202"/>
      <c r="J6" s="202"/>
      <c r="K6" s="202"/>
      <c r="L6" s="202"/>
      <c r="M6" s="202"/>
    </row>
    <row r="7" spans="1:13" customFormat="1" ht="16.2" thickBot="1">
      <c r="A7" s="202"/>
      <c r="B7" s="293" t="s">
        <v>199</v>
      </c>
      <c r="C7" s="300">
        <v>12950.5</v>
      </c>
      <c r="D7" s="300">
        <f>+Dineros_decomisados!E17</f>
        <v>0</v>
      </c>
      <c r="E7" s="301">
        <f>(D7-C7)/C7</f>
        <v>-1</v>
      </c>
      <c r="F7" s="202"/>
      <c r="G7" s="202"/>
      <c r="H7" s="202"/>
      <c r="I7" s="202"/>
      <c r="J7" s="202"/>
      <c r="K7" s="202"/>
      <c r="L7" s="202"/>
      <c r="M7" s="202"/>
    </row>
    <row r="8" spans="1:13" customFormat="1">
      <c r="A8" s="202"/>
      <c r="B8" s="208" t="s">
        <v>194</v>
      </c>
      <c r="C8" s="208"/>
      <c r="D8" s="202"/>
      <c r="E8" s="202"/>
      <c r="F8" s="202"/>
      <c r="G8" s="202"/>
      <c r="H8" s="202"/>
      <c r="I8" s="202"/>
      <c r="J8" s="202"/>
      <c r="K8" s="202"/>
      <c r="L8" s="202"/>
      <c r="M8" s="202"/>
    </row>
    <row r="9" spans="1:13">
      <c r="B9" s="203" t="s">
        <v>195</v>
      </c>
      <c r="C9" s="203"/>
      <c r="D9" s="203"/>
    </row>
    <row r="11" spans="1:13" customFormat="1">
      <c r="A11" s="202"/>
      <c r="B11" s="202"/>
      <c r="C11" s="212"/>
      <c r="D11" s="213"/>
      <c r="E11" s="202"/>
      <c r="F11" s="202"/>
      <c r="G11" s="202"/>
      <c r="H11" s="202"/>
      <c r="I11" s="202"/>
      <c r="J11" s="202"/>
      <c r="K11" s="202"/>
      <c r="L11" s="202"/>
      <c r="M11" s="202"/>
    </row>
    <row r="14" spans="1:13" customFormat="1">
      <c r="A14" s="202"/>
      <c r="B14" s="202"/>
      <c r="C14" s="212"/>
      <c r="D14" s="213"/>
      <c r="E14" s="202"/>
      <c r="F14" s="202"/>
      <c r="G14" s="202"/>
      <c r="H14" s="202"/>
      <c r="I14" s="202"/>
      <c r="J14" s="202"/>
      <c r="K14" s="202"/>
      <c r="L14" s="202"/>
      <c r="M14" s="202"/>
    </row>
  </sheetData>
  <mergeCells count="2">
    <mergeCell ref="B3:E3"/>
    <mergeCell ref="J4:L4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65568-8BFC-47A1-98DB-A8B594609DDB}">
  <dimension ref="A3:O20"/>
  <sheetViews>
    <sheetView workbookViewId="0">
      <selection activeCell="F15" sqref="F15"/>
    </sheetView>
  </sheetViews>
  <sheetFormatPr baseColWidth="10" defaultColWidth="11.33203125" defaultRowHeight="15.6"/>
  <cols>
    <col min="1" max="1" width="11.33203125" style="28" customWidth="1"/>
    <col min="2" max="2" width="18.88671875" style="28" customWidth="1"/>
    <col min="3" max="3" width="13.44140625" style="28" customWidth="1"/>
    <col min="4" max="4" width="13.88671875" style="28" customWidth="1"/>
    <col min="5" max="7" width="11.33203125" style="28" customWidth="1"/>
    <col min="8" max="8" width="13.77734375" style="28" bestFit="1" customWidth="1"/>
    <col min="9" max="9" width="13" style="28" bestFit="1" customWidth="1"/>
    <col min="10" max="10" width="18.33203125" style="28" bestFit="1" customWidth="1"/>
    <col min="11" max="11" width="11.5546875" style="28" customWidth="1"/>
    <col min="12" max="12" width="11.33203125" style="28" customWidth="1"/>
    <col min="13" max="16384" width="11.33203125" style="28"/>
  </cols>
  <sheetData>
    <row r="3" spans="1:15" customFormat="1">
      <c r="A3" s="28"/>
      <c r="B3" s="317" t="s">
        <v>201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17"/>
      <c r="O3" s="28"/>
    </row>
    <row r="4" spans="1:15" customFormat="1">
      <c r="A4" s="28"/>
      <c r="B4" s="318" t="s">
        <v>44</v>
      </c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18"/>
      <c r="O4" s="28"/>
    </row>
    <row r="5" spans="1:15" customFormat="1">
      <c r="A5" s="28"/>
      <c r="B5" s="204"/>
      <c r="C5" s="353" t="s">
        <v>176</v>
      </c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205"/>
      <c r="O5" s="28"/>
    </row>
    <row r="6" spans="1:15" customFormat="1" ht="16.2" thickBot="1">
      <c r="A6" s="28"/>
      <c r="B6" s="40" t="s">
        <v>3</v>
      </c>
      <c r="C6" s="40" t="s">
        <v>177</v>
      </c>
      <c r="D6" s="40" t="s">
        <v>178</v>
      </c>
      <c r="E6" s="40" t="s">
        <v>179</v>
      </c>
      <c r="F6" s="40" t="s">
        <v>180</v>
      </c>
      <c r="G6" s="40" t="s">
        <v>181</v>
      </c>
      <c r="H6" s="40" t="s">
        <v>182</v>
      </c>
      <c r="I6" s="40" t="s">
        <v>183</v>
      </c>
      <c r="J6" s="40" t="s">
        <v>184</v>
      </c>
      <c r="K6" s="40" t="s">
        <v>185</v>
      </c>
      <c r="L6" s="40" t="s">
        <v>186</v>
      </c>
      <c r="M6" s="40" t="s">
        <v>187</v>
      </c>
      <c r="N6" s="205" t="s">
        <v>2</v>
      </c>
      <c r="O6" s="28"/>
    </row>
    <row r="7" spans="1:15" customFormat="1">
      <c r="A7" s="28"/>
      <c r="B7" s="17" t="s">
        <v>6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2</v>
      </c>
      <c r="N7" s="46">
        <f t="shared" ref="N7:N18" si="0">SUM(C7:M7)</f>
        <v>2</v>
      </c>
      <c r="O7" s="28"/>
    </row>
    <row r="8" spans="1:15" customFormat="1">
      <c r="A8" s="28"/>
      <c r="B8" s="17" t="s">
        <v>7</v>
      </c>
      <c r="C8" s="46">
        <v>0</v>
      </c>
      <c r="D8" s="46">
        <v>0</v>
      </c>
      <c r="E8" s="46">
        <v>0</v>
      </c>
      <c r="F8" s="46">
        <v>0</v>
      </c>
      <c r="G8" s="46">
        <v>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3</v>
      </c>
      <c r="N8" s="46">
        <f t="shared" si="0"/>
        <v>4</v>
      </c>
      <c r="O8" s="28"/>
    </row>
    <row r="9" spans="1:15" customFormat="1">
      <c r="A9" s="28"/>
      <c r="B9" s="17" t="s">
        <v>8</v>
      </c>
      <c r="C9" s="46">
        <v>0</v>
      </c>
      <c r="D9" s="46">
        <v>0</v>
      </c>
      <c r="E9" s="46">
        <v>0</v>
      </c>
      <c r="F9" s="46">
        <v>15</v>
      </c>
      <c r="G9" s="46">
        <v>0</v>
      </c>
      <c r="H9" s="46">
        <v>0</v>
      </c>
      <c r="I9" s="46">
        <v>0</v>
      </c>
      <c r="J9" s="46">
        <v>1</v>
      </c>
      <c r="K9" s="46">
        <v>0</v>
      </c>
      <c r="L9" s="46">
        <v>0</v>
      </c>
      <c r="M9" s="46">
        <v>1</v>
      </c>
      <c r="N9" s="46">
        <f t="shared" si="0"/>
        <v>17</v>
      </c>
      <c r="O9" s="28"/>
    </row>
    <row r="10" spans="1:15" customFormat="1">
      <c r="A10" s="28"/>
      <c r="B10" s="17" t="s">
        <v>9</v>
      </c>
      <c r="C10" s="46">
        <v>33</v>
      </c>
      <c r="D10" s="46">
        <v>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7</v>
      </c>
      <c r="N10" s="46">
        <f t="shared" si="0"/>
        <v>43</v>
      </c>
      <c r="O10" s="28"/>
    </row>
    <row r="11" spans="1:15" customFormat="1">
      <c r="A11" s="28"/>
      <c r="B11" s="17" t="s">
        <v>21</v>
      </c>
      <c r="C11" s="46">
        <v>0</v>
      </c>
      <c r="D11" s="46">
        <v>1</v>
      </c>
      <c r="E11" s="46">
        <v>0</v>
      </c>
      <c r="F11" s="46">
        <v>4</v>
      </c>
      <c r="G11" s="46">
        <v>0</v>
      </c>
      <c r="H11" s="46">
        <v>0</v>
      </c>
      <c r="I11" s="46">
        <v>6</v>
      </c>
      <c r="J11" s="46">
        <v>0</v>
      </c>
      <c r="K11" s="46">
        <v>0</v>
      </c>
      <c r="L11" s="46">
        <v>0</v>
      </c>
      <c r="M11" s="46">
        <v>2</v>
      </c>
      <c r="N11" s="46">
        <f t="shared" si="0"/>
        <v>13</v>
      </c>
      <c r="O11" s="28"/>
    </row>
    <row r="12" spans="1:15" customFormat="1">
      <c r="A12" s="28"/>
      <c r="B12" s="17" t="s">
        <v>11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>
        <f t="shared" si="0"/>
        <v>0</v>
      </c>
      <c r="O12" s="28"/>
    </row>
    <row r="13" spans="1:15" customFormat="1">
      <c r="A13" s="28"/>
      <c r="B13" s="17" t="s">
        <v>12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>
        <f t="shared" si="0"/>
        <v>0</v>
      </c>
      <c r="O13" s="28"/>
    </row>
    <row r="14" spans="1:15" customFormat="1">
      <c r="A14" s="28"/>
      <c r="B14" s="17" t="s">
        <v>13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>
        <f t="shared" si="0"/>
        <v>0</v>
      </c>
      <c r="O14" s="28"/>
    </row>
    <row r="15" spans="1:15" customFormat="1">
      <c r="A15" s="28"/>
      <c r="B15" s="17" t="s">
        <v>14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>
        <f t="shared" si="0"/>
        <v>0</v>
      </c>
      <c r="O15" s="28"/>
    </row>
    <row r="16" spans="1:15" customFormat="1">
      <c r="A16" s="28"/>
      <c r="B16" s="17" t="s">
        <v>15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>
        <f t="shared" si="0"/>
        <v>0</v>
      </c>
      <c r="O16" s="28"/>
    </row>
    <row r="17" spans="1:15" customFormat="1">
      <c r="A17" s="28"/>
      <c r="B17" s="17" t="s">
        <v>16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>
        <f t="shared" si="0"/>
        <v>0</v>
      </c>
      <c r="O17" s="28"/>
    </row>
    <row r="18" spans="1:15" customFormat="1" ht="16.2" thickBot="1">
      <c r="A18" s="28"/>
      <c r="B18" s="284" t="s">
        <v>22</v>
      </c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>
        <f t="shared" si="0"/>
        <v>0</v>
      </c>
      <c r="O18" s="28"/>
    </row>
    <row r="19" spans="1:15" customFormat="1" ht="16.8" thickTop="1" thickBot="1">
      <c r="A19" s="28"/>
      <c r="B19" s="40" t="s">
        <v>2</v>
      </c>
      <c r="C19" s="49">
        <f t="shared" ref="C19:N19" si="1">SUM(C7:C18)</f>
        <v>33</v>
      </c>
      <c r="D19" s="49">
        <f t="shared" si="1"/>
        <v>4</v>
      </c>
      <c r="E19" s="49">
        <f t="shared" si="1"/>
        <v>0</v>
      </c>
      <c r="F19" s="49">
        <f t="shared" si="1"/>
        <v>19</v>
      </c>
      <c r="G19" s="49">
        <f t="shared" si="1"/>
        <v>1</v>
      </c>
      <c r="H19" s="49">
        <f t="shared" si="1"/>
        <v>0</v>
      </c>
      <c r="I19" s="49">
        <f t="shared" si="1"/>
        <v>6</v>
      </c>
      <c r="J19" s="49">
        <f t="shared" si="1"/>
        <v>1</v>
      </c>
      <c r="K19" s="49">
        <f t="shared" si="1"/>
        <v>0</v>
      </c>
      <c r="L19" s="49">
        <f t="shared" si="1"/>
        <v>0</v>
      </c>
      <c r="M19" s="49">
        <f t="shared" si="1"/>
        <v>15</v>
      </c>
      <c r="N19" s="49">
        <f t="shared" si="1"/>
        <v>79</v>
      </c>
      <c r="O19" s="28"/>
    </row>
    <row r="20" spans="1:15" customFormat="1">
      <c r="A20" s="28"/>
      <c r="B20" s="207" t="s">
        <v>188</v>
      </c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8"/>
    </row>
  </sheetData>
  <mergeCells count="3">
    <mergeCell ref="B3:M3"/>
    <mergeCell ref="B4:M4"/>
    <mergeCell ref="C5:M5"/>
  </mergeCells>
  <pageMargins left="0.70000000000000007" right="0.70000000000000007" top="0.75" bottom="0.75" header="0.30000000000000004" footer="0.30000000000000004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42FCD-696F-492F-9A5B-ADD95C465DF4}">
  <dimension ref="A3:H17"/>
  <sheetViews>
    <sheetView workbookViewId="0">
      <selection activeCell="K18" sqref="K18"/>
    </sheetView>
  </sheetViews>
  <sheetFormatPr baseColWidth="10" defaultRowHeight="15"/>
  <cols>
    <col min="1" max="1" width="11.5546875" style="32" customWidth="1"/>
    <col min="2" max="2" width="19.109375" style="32" customWidth="1"/>
    <col min="3" max="3" width="22.77734375" style="32" bestFit="1" customWidth="1"/>
    <col min="4" max="4" width="24" style="32" customWidth="1"/>
    <col min="5" max="5" width="12.33203125" style="32" customWidth="1"/>
    <col min="6" max="6" width="11.5546875" style="32" customWidth="1"/>
    <col min="7" max="16384" width="11.5546875" style="32"/>
  </cols>
  <sheetData>
    <row r="3" spans="1:8" customFormat="1" ht="15.6">
      <c r="A3" s="32"/>
      <c r="B3" s="317" t="s">
        <v>201</v>
      </c>
      <c r="C3" s="317"/>
      <c r="D3" s="317"/>
      <c r="E3" s="317"/>
      <c r="F3" s="32"/>
      <c r="G3" s="32"/>
      <c r="H3" s="32"/>
    </row>
    <row r="4" spans="1:8" customFormat="1" ht="16.2" thickBot="1">
      <c r="A4" s="32"/>
      <c r="B4" s="40" t="s">
        <v>189</v>
      </c>
      <c r="C4" s="40" t="s">
        <v>154</v>
      </c>
      <c r="D4" s="40" t="s">
        <v>144</v>
      </c>
      <c r="E4" s="40" t="s">
        <v>191</v>
      </c>
      <c r="F4" s="32"/>
      <c r="G4" s="32"/>
      <c r="H4" s="32"/>
    </row>
    <row r="5" spans="1:8" customFormat="1" ht="15.6">
      <c r="A5" s="32"/>
      <c r="B5" s="17" t="s">
        <v>177</v>
      </c>
      <c r="C5" s="28">
        <v>3</v>
      </c>
      <c r="D5" s="28">
        <v>33</v>
      </c>
      <c r="E5" s="214">
        <f>(D5-C5)/C5</f>
        <v>10</v>
      </c>
      <c r="F5" s="32"/>
      <c r="G5" s="32"/>
      <c r="H5" s="32"/>
    </row>
    <row r="6" spans="1:8" customFormat="1" ht="15.6">
      <c r="A6" s="32"/>
      <c r="B6" s="17" t="s">
        <v>178</v>
      </c>
      <c r="C6" s="28">
        <v>1</v>
      </c>
      <c r="D6" s="28">
        <v>4</v>
      </c>
      <c r="E6" s="214">
        <f>(D6-C6)/C6</f>
        <v>3</v>
      </c>
      <c r="F6" s="32"/>
      <c r="G6" s="32"/>
      <c r="H6" s="32"/>
    </row>
    <row r="7" spans="1:8" customFormat="1" ht="15.6">
      <c r="A7" s="32"/>
      <c r="B7" s="17" t="s">
        <v>179</v>
      </c>
      <c r="C7" s="28">
        <v>2</v>
      </c>
      <c r="D7" s="28">
        <v>0</v>
      </c>
      <c r="E7" s="214">
        <f>(D7-C7)/C7</f>
        <v>-1</v>
      </c>
      <c r="F7" s="32"/>
      <c r="G7" s="202"/>
      <c r="H7" s="32"/>
    </row>
    <row r="8" spans="1:8" customFormat="1" ht="15.6">
      <c r="A8" s="32"/>
      <c r="B8" s="17" t="s">
        <v>180</v>
      </c>
      <c r="C8" s="28">
        <v>251</v>
      </c>
      <c r="D8" s="28">
        <v>19</v>
      </c>
      <c r="E8" s="214">
        <f>(D8-C8)/C8</f>
        <v>-0.92430278884462147</v>
      </c>
      <c r="F8" s="32"/>
      <c r="G8" s="32"/>
      <c r="H8" s="32"/>
    </row>
    <row r="9" spans="1:8" customFormat="1" ht="15.6">
      <c r="A9" s="32"/>
      <c r="B9" s="17" t="s">
        <v>181</v>
      </c>
      <c r="C9" s="28">
        <v>2</v>
      </c>
      <c r="D9" s="28">
        <v>1</v>
      </c>
      <c r="E9" s="214">
        <f>(D9-C9)/C9</f>
        <v>-0.5</v>
      </c>
      <c r="F9" s="32"/>
      <c r="G9" s="32"/>
      <c r="H9" s="32"/>
    </row>
    <row r="10" spans="1:8" customFormat="1" ht="15.6">
      <c r="A10" s="32"/>
      <c r="B10" s="17" t="s">
        <v>182</v>
      </c>
      <c r="C10" s="28">
        <v>0</v>
      </c>
      <c r="D10" s="28">
        <v>0</v>
      </c>
      <c r="E10" s="214" t="s">
        <v>192</v>
      </c>
      <c r="F10" s="32"/>
      <c r="G10" s="32"/>
      <c r="H10" s="32"/>
    </row>
    <row r="11" spans="1:8" customFormat="1" ht="15.6">
      <c r="A11" s="32"/>
      <c r="B11" s="17" t="s">
        <v>183</v>
      </c>
      <c r="C11" s="28">
        <v>19</v>
      </c>
      <c r="D11" s="28">
        <v>6</v>
      </c>
      <c r="E11" s="214">
        <f>(D11-C11)/C11</f>
        <v>-0.68421052631578949</v>
      </c>
      <c r="F11" s="32"/>
      <c r="G11" s="32"/>
      <c r="H11" s="32"/>
    </row>
    <row r="12" spans="1:8" customFormat="1" ht="15.6">
      <c r="A12" s="32"/>
      <c r="B12" s="17" t="s">
        <v>184</v>
      </c>
      <c r="C12" s="28">
        <v>3</v>
      </c>
      <c r="D12" s="28">
        <v>1</v>
      </c>
      <c r="E12" s="214">
        <f>(D12-C12)/C12</f>
        <v>-0.66666666666666663</v>
      </c>
      <c r="F12" s="32"/>
      <c r="G12" s="32"/>
      <c r="H12" s="32"/>
    </row>
    <row r="13" spans="1:8" customFormat="1" ht="15.6">
      <c r="A13" s="32"/>
      <c r="B13" s="17" t="s">
        <v>185</v>
      </c>
      <c r="C13" s="28">
        <v>1</v>
      </c>
      <c r="D13" s="28">
        <v>0</v>
      </c>
      <c r="E13" s="214">
        <f>(D13-C13)/C13</f>
        <v>-1</v>
      </c>
      <c r="F13" s="32"/>
      <c r="G13" s="32"/>
      <c r="H13" s="32"/>
    </row>
    <row r="14" spans="1:8" customFormat="1" ht="15.6">
      <c r="A14" s="32"/>
      <c r="B14" s="17" t="s">
        <v>186</v>
      </c>
      <c r="C14" s="28">
        <v>0</v>
      </c>
      <c r="D14" s="28">
        <v>0</v>
      </c>
      <c r="E14" s="214" t="s">
        <v>192</v>
      </c>
      <c r="F14" s="32"/>
      <c r="G14" s="32"/>
      <c r="H14" s="32"/>
    </row>
    <row r="15" spans="1:8" customFormat="1" ht="15.6">
      <c r="A15" s="32"/>
      <c r="B15" s="93" t="s">
        <v>187</v>
      </c>
      <c r="C15" s="198">
        <v>37</v>
      </c>
      <c r="D15" s="198">
        <v>15</v>
      </c>
      <c r="E15" s="215">
        <f>(D15-C15)/C15</f>
        <v>-0.59459459459459463</v>
      </c>
      <c r="F15" s="32"/>
      <c r="G15" s="32"/>
      <c r="H15" s="32"/>
    </row>
    <row r="16" spans="1:8" customFormat="1" ht="15.6">
      <c r="A16" s="32"/>
      <c r="B16" s="208" t="s">
        <v>194</v>
      </c>
      <c r="C16" s="208"/>
      <c r="D16" s="202"/>
      <c r="E16" s="32"/>
      <c r="F16" s="32"/>
      <c r="G16" s="32"/>
      <c r="H16" s="32"/>
    </row>
    <row r="17" spans="1:8" customFormat="1" ht="15.6">
      <c r="A17" s="32"/>
      <c r="B17" s="354" t="s">
        <v>195</v>
      </c>
      <c r="C17" s="354"/>
      <c r="D17" s="202"/>
      <c r="E17" s="32"/>
      <c r="F17" s="32"/>
      <c r="G17" s="32"/>
      <c r="H17" s="32"/>
    </row>
  </sheetData>
  <mergeCells count="2">
    <mergeCell ref="B3:E3"/>
    <mergeCell ref="B17:C17"/>
  </mergeCells>
  <pageMargins left="0.70000000000000007" right="0.70000000000000007" top="0.75" bottom="0.75" header="0.30000000000000004" footer="0.30000000000000004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29692-2D16-4847-91CE-BCA86B6F9018}">
  <dimension ref="B3:J21"/>
  <sheetViews>
    <sheetView workbookViewId="0">
      <selection activeCell="G16" sqref="G16:J16"/>
    </sheetView>
  </sheetViews>
  <sheetFormatPr baseColWidth="10" defaultColWidth="11.33203125" defaultRowHeight="15.6"/>
  <cols>
    <col min="1" max="1" width="11.33203125" style="202" customWidth="1"/>
    <col min="2" max="5" width="16" style="202" customWidth="1"/>
    <col min="6" max="10" width="11.33203125" style="202" customWidth="1"/>
    <col min="11" max="11" width="17.88671875" style="202" customWidth="1"/>
    <col min="12" max="12" width="25.77734375" style="202" customWidth="1"/>
    <col min="13" max="13" width="12.6640625" style="202" bestFit="1" customWidth="1"/>
    <col min="14" max="14" width="11.33203125" style="202" customWidth="1"/>
    <col min="15" max="16384" width="11.33203125" style="202"/>
  </cols>
  <sheetData>
    <row r="3" spans="2:10">
      <c r="B3" s="317" t="s">
        <v>202</v>
      </c>
      <c r="C3" s="317"/>
      <c r="D3" s="317"/>
      <c r="E3" s="317"/>
    </row>
    <row r="4" spans="2:10">
      <c r="B4" s="318" t="s">
        <v>0</v>
      </c>
      <c r="C4" s="318"/>
      <c r="D4" s="318"/>
      <c r="E4" s="318"/>
    </row>
    <row r="5" spans="2:10">
      <c r="B5" s="40" t="s">
        <v>3</v>
      </c>
      <c r="C5" s="40" t="s">
        <v>197</v>
      </c>
      <c r="D5" s="40" t="s">
        <v>198</v>
      </c>
      <c r="E5" s="40" t="s">
        <v>199</v>
      </c>
    </row>
    <row r="6" spans="2:10" ht="13.95" customHeight="1">
      <c r="B6" s="216" t="s">
        <v>6</v>
      </c>
      <c r="C6" s="45">
        <v>6635267.9000000004</v>
      </c>
      <c r="D6" s="45">
        <v>0</v>
      </c>
      <c r="E6" s="46">
        <v>0</v>
      </c>
    </row>
    <row r="7" spans="2:10">
      <c r="B7" s="216" t="s">
        <v>7</v>
      </c>
      <c r="C7" s="45">
        <v>0</v>
      </c>
      <c r="D7" s="45">
        <v>13971075</v>
      </c>
      <c r="E7" s="46">
        <v>0</v>
      </c>
    </row>
    <row r="8" spans="2:10">
      <c r="B8" s="216" t="s">
        <v>8</v>
      </c>
      <c r="C8" s="45">
        <v>36</v>
      </c>
      <c r="D8" s="45">
        <v>501865</v>
      </c>
      <c r="E8" s="46">
        <v>0</v>
      </c>
    </row>
    <row r="9" spans="2:10">
      <c r="B9" s="216" t="s">
        <v>9</v>
      </c>
      <c r="C9" s="45">
        <v>0</v>
      </c>
      <c r="D9" s="45">
        <v>1123000</v>
      </c>
      <c r="E9" s="46">
        <v>0</v>
      </c>
    </row>
    <row r="10" spans="2:10">
      <c r="B10" s="216" t="s">
        <v>21</v>
      </c>
      <c r="C10" s="211"/>
      <c r="D10" s="211"/>
      <c r="E10" s="46">
        <v>0</v>
      </c>
    </row>
    <row r="11" spans="2:10">
      <c r="B11" s="216" t="s">
        <v>11</v>
      </c>
      <c r="C11" s="211"/>
      <c r="D11" s="211"/>
      <c r="E11" s="46">
        <v>0</v>
      </c>
    </row>
    <row r="12" spans="2:10">
      <c r="B12" s="216" t="s">
        <v>12</v>
      </c>
      <c r="C12" s="211"/>
      <c r="D12" s="211"/>
      <c r="E12" s="46">
        <v>0</v>
      </c>
    </row>
    <row r="13" spans="2:10">
      <c r="B13" s="216" t="s">
        <v>13</v>
      </c>
      <c r="C13" s="211"/>
      <c r="D13" s="211"/>
      <c r="E13" s="46">
        <v>0</v>
      </c>
    </row>
    <row r="14" spans="2:10">
      <c r="B14" s="216" t="s">
        <v>14</v>
      </c>
      <c r="C14" s="211"/>
      <c r="D14" s="211"/>
      <c r="E14" s="46">
        <v>0</v>
      </c>
    </row>
    <row r="15" spans="2:10">
      <c r="B15" s="216" t="s">
        <v>15</v>
      </c>
      <c r="C15" s="211"/>
      <c r="D15" s="211"/>
      <c r="E15" s="46">
        <v>0</v>
      </c>
      <c r="G15" s="315"/>
      <c r="H15" s="315"/>
      <c r="I15" s="315"/>
      <c r="J15" s="315"/>
    </row>
    <row r="16" spans="2:10">
      <c r="B16" s="216" t="s">
        <v>16</v>
      </c>
      <c r="C16" s="211"/>
      <c r="D16" s="211"/>
      <c r="E16" s="46">
        <v>0</v>
      </c>
      <c r="G16" s="315"/>
      <c r="H16" s="315"/>
      <c r="I16" s="315"/>
      <c r="J16" s="315"/>
    </row>
    <row r="17" spans="2:5" ht="16.2" thickBot="1">
      <c r="B17" s="302" t="s">
        <v>22</v>
      </c>
      <c r="C17" s="290"/>
      <c r="D17" s="290"/>
      <c r="E17" s="296">
        <v>0</v>
      </c>
    </row>
    <row r="18" spans="2:5" ht="16.8" thickTop="1" thickBot="1">
      <c r="B18" s="40" t="s">
        <v>2</v>
      </c>
      <c r="C18" s="48">
        <f>SUM(C6:C17)</f>
        <v>6635303.9000000004</v>
      </c>
      <c r="D18" s="48">
        <f>SUM(D6:D17)</f>
        <v>15595940</v>
      </c>
      <c r="E18" s="48">
        <f>SUM(E6:E17)</f>
        <v>0</v>
      </c>
    </row>
    <row r="19" spans="2:5">
      <c r="B19" s="208" t="s">
        <v>194</v>
      </c>
      <c r="C19" s="208"/>
    </row>
    <row r="20" spans="2:5">
      <c r="B20" s="208" t="s">
        <v>195</v>
      </c>
      <c r="C20" s="208"/>
    </row>
    <row r="21" spans="2:5">
      <c r="B21" s="315"/>
      <c r="C21" s="315"/>
      <c r="D21" s="315"/>
      <c r="E21" s="315"/>
    </row>
  </sheetData>
  <mergeCells count="5">
    <mergeCell ref="B3:E3"/>
    <mergeCell ref="B4:E4"/>
    <mergeCell ref="G15:J15"/>
    <mergeCell ref="G16:J16"/>
    <mergeCell ref="B21:E2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33FA-9368-47F9-907C-3F2C18CFEA51}">
  <dimension ref="A3:I9"/>
  <sheetViews>
    <sheetView workbookViewId="0">
      <selection activeCell="I18" sqref="I18"/>
    </sheetView>
  </sheetViews>
  <sheetFormatPr baseColWidth="10" defaultRowHeight="15"/>
  <cols>
    <col min="1" max="2" width="11.5546875" style="32" customWidth="1"/>
    <col min="3" max="4" width="22.77734375" style="32" bestFit="1" customWidth="1"/>
    <col min="5" max="5" width="13.44140625" style="32" bestFit="1" customWidth="1"/>
    <col min="6" max="8" width="11.5546875" style="32" customWidth="1"/>
    <col min="9" max="9" width="26.88671875" style="32" bestFit="1" customWidth="1"/>
    <col min="10" max="10" width="11.6640625" style="32" bestFit="1" customWidth="1"/>
    <col min="11" max="11" width="13.5546875" style="32" bestFit="1" customWidth="1"/>
    <col min="12" max="12" width="11.6640625" style="32" bestFit="1" customWidth="1"/>
    <col min="13" max="13" width="11.5546875" style="32" customWidth="1"/>
    <col min="14" max="16384" width="11.5546875" style="32"/>
  </cols>
  <sheetData>
    <row r="3" spans="1:9" customFormat="1" ht="15.6">
      <c r="A3" s="32"/>
      <c r="B3" s="317" t="s">
        <v>203</v>
      </c>
      <c r="C3" s="317"/>
      <c r="D3" s="317"/>
      <c r="E3" s="317"/>
      <c r="F3" s="32"/>
      <c r="G3" s="32"/>
      <c r="H3" s="32"/>
      <c r="I3" s="32"/>
    </row>
    <row r="4" spans="1:9" customFormat="1" ht="16.2" thickBot="1">
      <c r="A4" s="32"/>
      <c r="B4" s="40" t="s">
        <v>200</v>
      </c>
      <c r="C4" s="40" t="s">
        <v>154</v>
      </c>
      <c r="D4" s="40" t="s">
        <v>144</v>
      </c>
      <c r="E4" s="40" t="s">
        <v>167</v>
      </c>
      <c r="F4" s="32"/>
      <c r="G4" s="32"/>
      <c r="H4" s="32"/>
      <c r="I4" s="32"/>
    </row>
    <row r="5" spans="1:9" customFormat="1" ht="15.6">
      <c r="A5" s="32"/>
      <c r="B5" s="17" t="s">
        <v>197</v>
      </c>
      <c r="C5" s="70">
        <v>1341</v>
      </c>
      <c r="D5" s="70">
        <f>+Dineros_comisados_!C18</f>
        <v>6635303.9000000004</v>
      </c>
      <c r="E5" s="199">
        <f>(D5-C5)/C5</f>
        <v>4947.0267710663684</v>
      </c>
      <c r="F5" s="32"/>
      <c r="G5" s="32"/>
      <c r="H5" s="202"/>
      <c r="I5" s="32"/>
    </row>
    <row r="6" spans="1:9" customFormat="1" ht="15.6">
      <c r="A6" s="32"/>
      <c r="B6" s="17" t="s">
        <v>198</v>
      </c>
      <c r="C6" s="70">
        <v>21556976.57</v>
      </c>
      <c r="D6" s="70">
        <f>+Dineros_comisados_!D18</f>
        <v>15595940</v>
      </c>
      <c r="E6" s="199">
        <f>(D6-C6)/C6</f>
        <v>-0.27652470422479103</v>
      </c>
      <c r="F6" s="32"/>
      <c r="G6" s="32"/>
      <c r="H6" s="32"/>
      <c r="I6" s="32"/>
    </row>
    <row r="7" spans="1:9" customFormat="1" ht="16.2" thickBot="1">
      <c r="A7" s="32"/>
      <c r="B7" s="293" t="s">
        <v>199</v>
      </c>
      <c r="C7" s="303">
        <v>0</v>
      </c>
      <c r="D7" s="303">
        <f>+Dineros_comisados_!E18</f>
        <v>0</v>
      </c>
      <c r="E7" s="301" t="s">
        <v>151</v>
      </c>
      <c r="F7" s="32"/>
      <c r="G7" s="32"/>
      <c r="H7" s="32"/>
      <c r="I7" s="32"/>
    </row>
    <row r="8" spans="1:9" customFormat="1" ht="15.6">
      <c r="A8" s="32"/>
      <c r="B8" s="208" t="s">
        <v>194</v>
      </c>
      <c r="C8" s="208"/>
      <c r="D8" s="202"/>
      <c r="E8" s="202"/>
      <c r="F8" s="32"/>
      <c r="G8" s="32"/>
      <c r="H8" s="32"/>
      <c r="I8" s="32"/>
    </row>
    <row r="9" spans="1:9" ht="15.6">
      <c r="B9" s="208" t="s">
        <v>195</v>
      </c>
      <c r="C9" s="208"/>
    </row>
  </sheetData>
  <mergeCells count="1">
    <mergeCell ref="B3:E3"/>
  </mergeCells>
  <pageMargins left="0.70000000000000007" right="0.70000000000000007" top="0.75" bottom="0.75" header="0.30000000000000004" footer="0.30000000000000004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2CF13-900F-464A-A828-B6B26CC4399E}">
  <dimension ref="B3:F16"/>
  <sheetViews>
    <sheetView workbookViewId="0">
      <selection activeCell="B21" sqref="B21"/>
    </sheetView>
  </sheetViews>
  <sheetFormatPr baseColWidth="10" defaultColWidth="11.33203125" defaultRowHeight="15"/>
  <cols>
    <col min="1" max="1" width="11.33203125" style="32" customWidth="1"/>
    <col min="2" max="2" width="56.33203125" style="32" customWidth="1"/>
    <col min="3" max="3" width="7" style="32" bestFit="1" customWidth="1"/>
    <col min="4" max="4" width="18" style="32" bestFit="1" customWidth="1"/>
    <col min="5" max="6" width="15.6640625" style="32" customWidth="1"/>
    <col min="7" max="7" width="11.33203125" style="32" customWidth="1"/>
    <col min="8" max="16384" width="11.33203125" style="32"/>
  </cols>
  <sheetData>
    <row r="3" spans="2:6" customFormat="1" ht="15.6">
      <c r="B3" s="356" t="s">
        <v>204</v>
      </c>
      <c r="C3" s="356"/>
      <c r="D3" s="356"/>
      <c r="E3" s="356"/>
      <c r="F3" s="356"/>
    </row>
    <row r="4" spans="2:6" customFormat="1" ht="15.6">
      <c r="B4" s="318" t="s">
        <v>44</v>
      </c>
      <c r="C4" s="318"/>
      <c r="D4" s="318"/>
      <c r="E4" s="318"/>
      <c r="F4" s="318"/>
    </row>
    <row r="5" spans="2:6" customFormat="1" ht="15.6">
      <c r="B5" s="217"/>
      <c r="C5" s="357" t="s">
        <v>205</v>
      </c>
      <c r="D5" s="353" t="s">
        <v>206</v>
      </c>
      <c r="E5" s="353"/>
      <c r="F5" s="353"/>
    </row>
    <row r="6" spans="2:6" customFormat="1" ht="15.6">
      <c r="B6" s="40" t="s">
        <v>207</v>
      </c>
      <c r="C6" s="357"/>
      <c r="D6" s="40" t="s">
        <v>198</v>
      </c>
      <c r="E6" s="40" t="s">
        <v>197</v>
      </c>
      <c r="F6" s="40" t="s">
        <v>199</v>
      </c>
    </row>
    <row r="7" spans="2:6" customFormat="1" ht="15.6">
      <c r="B7" s="34"/>
      <c r="C7" s="34"/>
      <c r="D7" s="34"/>
      <c r="E7" s="34"/>
      <c r="F7" s="34"/>
    </row>
    <row r="8" spans="2:6" customFormat="1" ht="15.6">
      <c r="B8" s="76" t="s">
        <v>208</v>
      </c>
      <c r="C8" s="218">
        <v>55</v>
      </c>
      <c r="D8" s="219">
        <v>2348591116.27</v>
      </c>
      <c r="E8" s="220">
        <v>14249899.039999995</v>
      </c>
      <c r="F8" s="218">
        <v>0</v>
      </c>
    </row>
    <row r="9" spans="2:6" customFormat="1" ht="15.6">
      <c r="B9" s="76" t="s">
        <v>209</v>
      </c>
      <c r="C9" s="218">
        <v>52</v>
      </c>
      <c r="D9" s="219">
        <v>2316479664.1400003</v>
      </c>
      <c r="E9" s="220">
        <v>13077322.139999997</v>
      </c>
      <c r="F9" s="218">
        <v>0</v>
      </c>
    </row>
    <row r="10" spans="2:6" customFormat="1" ht="15.6">
      <c r="B10" s="76" t="s">
        <v>210</v>
      </c>
      <c r="C10" s="218">
        <v>1</v>
      </c>
      <c r="D10" s="219">
        <v>0</v>
      </c>
      <c r="E10" s="220">
        <v>0</v>
      </c>
      <c r="F10" s="218">
        <v>0</v>
      </c>
    </row>
    <row r="11" spans="2:6" customFormat="1" ht="15.6">
      <c r="B11" s="76" t="s">
        <v>211</v>
      </c>
      <c r="C11" s="218">
        <v>28</v>
      </c>
      <c r="D11" s="219">
        <v>3733440682.4400001</v>
      </c>
      <c r="E11" s="220">
        <v>20880568.829999998</v>
      </c>
      <c r="F11" s="218">
        <v>0</v>
      </c>
    </row>
    <row r="12" spans="2:6" customFormat="1" ht="15.6">
      <c r="B12" s="202"/>
      <c r="C12" s="202"/>
      <c r="D12" s="32"/>
      <c r="E12" s="221"/>
      <c r="F12" s="222"/>
    </row>
    <row r="13" spans="2:6" customFormat="1" ht="15.6">
      <c r="B13" s="223"/>
      <c r="C13" s="224"/>
      <c r="D13" s="225"/>
      <c r="E13" s="225"/>
      <c r="F13" s="225"/>
    </row>
    <row r="14" spans="2:6" customFormat="1" ht="15.6">
      <c r="B14" s="354" t="s">
        <v>212</v>
      </c>
      <c r="C14" s="354"/>
      <c r="D14" s="354"/>
      <c r="E14" s="354"/>
      <c r="F14" s="354"/>
    </row>
    <row r="15" spans="2:6" customFormat="1" ht="15.6">
      <c r="B15" s="354" t="s">
        <v>195</v>
      </c>
      <c r="C15" s="354"/>
      <c r="D15" s="354"/>
      <c r="E15" s="354"/>
      <c r="F15" s="354"/>
    </row>
    <row r="16" spans="2:6" customFormat="1" ht="27.75" customHeight="1">
      <c r="B16" s="355" t="s">
        <v>213</v>
      </c>
      <c r="C16" s="355"/>
      <c r="D16" s="355"/>
      <c r="E16" s="355"/>
      <c r="F16" s="355"/>
    </row>
  </sheetData>
  <mergeCells count="7">
    <mergeCell ref="B16:F16"/>
    <mergeCell ref="B3:F3"/>
    <mergeCell ref="B4:F4"/>
    <mergeCell ref="C5:C6"/>
    <mergeCell ref="D5:F5"/>
    <mergeCell ref="B14:F14"/>
    <mergeCell ref="B15:F1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042B-83FD-4F89-BAAA-1C5BC2E6672D}">
  <dimension ref="B3:H26"/>
  <sheetViews>
    <sheetView workbookViewId="0">
      <selection activeCell="B5" sqref="B5:B6"/>
    </sheetView>
  </sheetViews>
  <sheetFormatPr baseColWidth="10" defaultColWidth="11.33203125" defaultRowHeight="15.6"/>
  <cols>
    <col min="1" max="1" width="11.33203125" style="1" customWidth="1"/>
    <col min="2" max="2" width="18.5546875" style="1" customWidth="1"/>
    <col min="3" max="6" width="13.44140625" style="1" customWidth="1"/>
    <col min="7" max="7" width="15.77734375" style="1" customWidth="1"/>
    <col min="8" max="8" width="16" style="1" customWidth="1"/>
    <col min="9" max="9" width="11.33203125" style="1" customWidth="1"/>
    <col min="10" max="16384" width="11.33203125" style="1"/>
  </cols>
  <sheetData>
    <row r="3" spans="2:8">
      <c r="B3" s="309" t="s">
        <v>34</v>
      </c>
      <c r="C3" s="309"/>
      <c r="D3" s="309"/>
      <c r="E3" s="309"/>
      <c r="F3" s="309"/>
      <c r="G3" s="309"/>
      <c r="H3" s="309"/>
    </row>
    <row r="4" spans="2:8">
      <c r="B4" s="310" t="s">
        <v>0</v>
      </c>
      <c r="C4" s="310"/>
      <c r="D4" s="310"/>
      <c r="E4" s="310"/>
      <c r="F4" s="310"/>
      <c r="G4" s="310"/>
      <c r="H4" s="310"/>
    </row>
    <row r="5" spans="2:8">
      <c r="B5" s="313" t="s">
        <v>3</v>
      </c>
      <c r="C5" s="314" t="s">
        <v>35</v>
      </c>
      <c r="D5" s="314"/>
      <c r="E5" s="314"/>
      <c r="F5" s="314"/>
      <c r="G5" s="314"/>
      <c r="H5" s="3"/>
    </row>
    <row r="6" spans="2:8" ht="17.399999999999999">
      <c r="B6" s="313"/>
      <c r="C6" s="14" t="s">
        <v>36</v>
      </c>
      <c r="D6" s="14" t="s">
        <v>37</v>
      </c>
      <c r="E6" s="14" t="s">
        <v>38</v>
      </c>
      <c r="F6" s="14" t="s">
        <v>39</v>
      </c>
      <c r="G6" s="14" t="s">
        <v>40</v>
      </c>
      <c r="H6" s="14" t="s">
        <v>2</v>
      </c>
    </row>
    <row r="7" spans="2:8">
      <c r="B7" s="15"/>
      <c r="C7" s="15"/>
      <c r="D7" s="15"/>
      <c r="E7" s="15"/>
      <c r="F7" s="15"/>
      <c r="G7" s="15"/>
      <c r="H7" s="15"/>
    </row>
    <row r="8" spans="2:8">
      <c r="B8" s="2" t="s">
        <v>6</v>
      </c>
      <c r="C8" s="1">
        <v>95</v>
      </c>
      <c r="D8" s="1">
        <v>46</v>
      </c>
      <c r="E8" s="1">
        <v>10</v>
      </c>
      <c r="F8" s="1">
        <v>17</v>
      </c>
      <c r="G8" s="1">
        <v>7</v>
      </c>
      <c r="H8" s="1">
        <f>SUM(C8:G8)</f>
        <v>175</v>
      </c>
    </row>
    <row r="9" spans="2:8">
      <c r="B9" s="2" t="s">
        <v>7</v>
      </c>
      <c r="C9" s="1">
        <v>95</v>
      </c>
      <c r="D9" s="1">
        <v>47</v>
      </c>
      <c r="E9" s="1">
        <v>15</v>
      </c>
      <c r="F9" s="1">
        <v>17</v>
      </c>
      <c r="G9" s="1">
        <v>13</v>
      </c>
      <c r="H9" s="1">
        <f>SUM(C9:G9)</f>
        <v>187</v>
      </c>
    </row>
    <row r="10" spans="2:8">
      <c r="B10" s="2" t="s">
        <v>8</v>
      </c>
      <c r="C10" s="1">
        <v>118</v>
      </c>
      <c r="D10" s="1">
        <v>64</v>
      </c>
      <c r="E10" s="1">
        <v>29</v>
      </c>
      <c r="F10" s="1">
        <v>31</v>
      </c>
      <c r="G10" s="1">
        <v>9</v>
      </c>
      <c r="H10" s="1">
        <f>SUM(C10:G10)</f>
        <v>251</v>
      </c>
    </row>
    <row r="11" spans="2:8">
      <c r="B11" s="2" t="s">
        <v>9</v>
      </c>
      <c r="C11" s="1">
        <v>116</v>
      </c>
      <c r="D11" s="1">
        <v>68</v>
      </c>
      <c r="E11" s="1">
        <v>14</v>
      </c>
      <c r="F11" s="1">
        <v>21</v>
      </c>
      <c r="G11" s="1">
        <f>232-(SUM(C11:F11))</f>
        <v>13</v>
      </c>
      <c r="H11" s="1">
        <f>SUM(C11:G11)</f>
        <v>232</v>
      </c>
    </row>
    <row r="12" spans="2:8">
      <c r="B12" s="2" t="s">
        <v>21</v>
      </c>
      <c r="C12" s="1">
        <v>113</v>
      </c>
      <c r="D12" s="1">
        <v>73</v>
      </c>
      <c r="E12" s="1">
        <v>24</v>
      </c>
      <c r="F12" s="1">
        <v>38</v>
      </c>
      <c r="G12" s="1">
        <f>263-(SUM(C12:F12))</f>
        <v>15</v>
      </c>
      <c r="H12" s="1">
        <f>SUM(C12:G12)</f>
        <v>263</v>
      </c>
    </row>
    <row r="13" spans="2:8">
      <c r="B13" s="2" t="s">
        <v>11</v>
      </c>
    </row>
    <row r="14" spans="2:8">
      <c r="B14" s="2" t="s">
        <v>12</v>
      </c>
    </row>
    <row r="15" spans="2:8">
      <c r="B15" s="2" t="s">
        <v>13</v>
      </c>
    </row>
    <row r="16" spans="2:8">
      <c r="B16" s="2" t="s">
        <v>14</v>
      </c>
    </row>
    <row r="17" spans="2:8">
      <c r="B17" s="2" t="s">
        <v>15</v>
      </c>
    </row>
    <row r="18" spans="2:8">
      <c r="B18" s="2" t="s">
        <v>16</v>
      </c>
    </row>
    <row r="19" spans="2:8">
      <c r="B19" s="2" t="s">
        <v>22</v>
      </c>
    </row>
    <row r="21" spans="2:8">
      <c r="B21" s="14" t="s">
        <v>2</v>
      </c>
      <c r="C21" s="14">
        <f t="shared" ref="C21:H21" si="0">SUM(C8:C20)</f>
        <v>537</v>
      </c>
      <c r="D21" s="14">
        <f t="shared" si="0"/>
        <v>298</v>
      </c>
      <c r="E21" s="14">
        <f t="shared" si="0"/>
        <v>92</v>
      </c>
      <c r="F21" s="14">
        <f t="shared" si="0"/>
        <v>124</v>
      </c>
      <c r="G21" s="14">
        <f t="shared" si="0"/>
        <v>57</v>
      </c>
      <c r="H21" s="14">
        <f t="shared" si="0"/>
        <v>1108</v>
      </c>
    </row>
    <row r="22" spans="2:8">
      <c r="B22" s="6" t="s">
        <v>18</v>
      </c>
      <c r="C22" s="6"/>
      <c r="D22" s="6"/>
      <c r="E22" s="6"/>
    </row>
    <row r="23" spans="2:8">
      <c r="B23" s="7" t="s">
        <v>19</v>
      </c>
      <c r="C23" s="7"/>
      <c r="D23" s="7"/>
      <c r="E23" s="7"/>
    </row>
    <row r="24" spans="2:8" ht="17.399999999999999">
      <c r="B24" s="7" t="s">
        <v>41</v>
      </c>
      <c r="C24" s="6"/>
      <c r="D24" s="6"/>
      <c r="E24" s="6"/>
    </row>
    <row r="25" spans="2:8">
      <c r="B25" s="7"/>
      <c r="C25" s="6"/>
      <c r="D25" s="6"/>
      <c r="E25" s="6"/>
    </row>
    <row r="26" spans="2:8">
      <c r="B26" s="315"/>
      <c r="C26" s="315"/>
    </row>
  </sheetData>
  <mergeCells count="5">
    <mergeCell ref="B3:H3"/>
    <mergeCell ref="B4:H4"/>
    <mergeCell ref="B5:B6"/>
    <mergeCell ref="C5:G5"/>
    <mergeCell ref="B26:C2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ECA45-8672-4E45-84B4-C86FEE1E17C9}">
  <dimension ref="A3:L28"/>
  <sheetViews>
    <sheetView topLeftCell="A12" workbookViewId="0">
      <selection activeCell="D30" sqref="D30"/>
    </sheetView>
  </sheetViews>
  <sheetFormatPr baseColWidth="10" defaultColWidth="11.33203125" defaultRowHeight="15.6"/>
  <cols>
    <col min="1" max="1" width="51" style="28" bestFit="1" customWidth="1"/>
    <col min="2" max="2" width="13.5546875" style="28" customWidth="1"/>
    <col min="3" max="3" width="10" style="28" customWidth="1"/>
    <col min="4" max="4" width="22.88671875" style="28" customWidth="1"/>
    <col min="5" max="5" width="21.21875" style="28" customWidth="1"/>
    <col min="6" max="6" width="20.5546875" style="28" bestFit="1" customWidth="1"/>
    <col min="7" max="7" width="19.109375" style="28" bestFit="1" customWidth="1"/>
    <col min="8" max="8" width="16.5546875" style="28" customWidth="1"/>
    <col min="9" max="9" width="15" style="28" bestFit="1" customWidth="1"/>
    <col min="10" max="10" width="11.5546875" style="28" bestFit="1" customWidth="1"/>
    <col min="11" max="11" width="15.44140625" style="28" bestFit="1" customWidth="1"/>
    <col min="12" max="12" width="11.33203125" style="28" customWidth="1"/>
    <col min="13" max="16384" width="11.33203125" style="28"/>
  </cols>
  <sheetData>
    <row r="3" spans="1:12" customFormat="1" ht="21">
      <c r="A3" s="360" t="s">
        <v>214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28"/>
    </row>
    <row r="4" spans="1:12" customFormat="1" ht="21">
      <c r="A4" s="360" t="s">
        <v>293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28"/>
    </row>
    <row r="5" spans="1:12" customFormat="1">
      <c r="A5" s="315"/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28"/>
    </row>
    <row r="6" spans="1:12" customFormat="1" ht="21">
      <c r="A6" s="228"/>
      <c r="B6" s="361" t="s">
        <v>215</v>
      </c>
      <c r="C6" s="361"/>
      <c r="D6" s="361" t="s">
        <v>198</v>
      </c>
      <c r="E6" s="361"/>
      <c r="F6" s="361" t="s">
        <v>197</v>
      </c>
      <c r="G6" s="361"/>
      <c r="H6" s="361" t="s">
        <v>199</v>
      </c>
      <c r="I6" s="361"/>
      <c r="J6" s="362" t="s">
        <v>216</v>
      </c>
      <c r="K6" s="362"/>
      <c r="L6" s="28"/>
    </row>
    <row r="7" spans="1:12" customFormat="1" ht="21">
      <c r="A7" s="228"/>
      <c r="B7" s="229" t="s">
        <v>294</v>
      </c>
      <c r="C7" s="228" t="s">
        <v>295</v>
      </c>
      <c r="D7" s="229" t="s">
        <v>294</v>
      </c>
      <c r="E7" s="228" t="s">
        <v>295</v>
      </c>
      <c r="F7" s="229" t="s">
        <v>294</v>
      </c>
      <c r="G7" s="228" t="s">
        <v>295</v>
      </c>
      <c r="H7" s="229" t="s">
        <v>294</v>
      </c>
      <c r="I7" s="228" t="s">
        <v>295</v>
      </c>
      <c r="J7" s="229" t="s">
        <v>294</v>
      </c>
      <c r="K7" s="228" t="s">
        <v>295</v>
      </c>
      <c r="L7" s="28"/>
    </row>
    <row r="8" spans="1:12" customFormat="1" ht="21">
      <c r="A8" s="230" t="s">
        <v>217</v>
      </c>
      <c r="B8" s="231">
        <v>9</v>
      </c>
      <c r="C8" s="232">
        <v>5</v>
      </c>
      <c r="D8" s="231">
        <v>3332492419</v>
      </c>
      <c r="E8" s="233">
        <v>1096842631</v>
      </c>
      <c r="F8" s="231">
        <v>66500</v>
      </c>
      <c r="G8" s="233">
        <v>4075000</v>
      </c>
      <c r="H8" s="231" t="s">
        <v>151</v>
      </c>
      <c r="I8" s="233" t="s">
        <v>151</v>
      </c>
      <c r="J8" s="231" t="s">
        <v>151</v>
      </c>
      <c r="K8" s="233" t="s">
        <v>151</v>
      </c>
      <c r="L8" s="234"/>
    </row>
    <row r="9" spans="1:12" customFormat="1" ht="21">
      <c r="A9" s="227" t="s">
        <v>218</v>
      </c>
      <c r="B9" s="235">
        <v>180</v>
      </c>
      <c r="C9" s="236">
        <v>150</v>
      </c>
      <c r="D9" s="235">
        <v>2178836000.0799999</v>
      </c>
      <c r="E9" s="237">
        <v>6748543072.6300001</v>
      </c>
      <c r="F9" s="235">
        <v>123102239.84000003</v>
      </c>
      <c r="G9" s="237">
        <v>87775349.689999998</v>
      </c>
      <c r="H9" s="237" t="s">
        <v>151</v>
      </c>
      <c r="I9" s="237" t="s">
        <v>151</v>
      </c>
      <c r="J9" s="235" t="s">
        <v>151</v>
      </c>
      <c r="K9" s="237" t="s">
        <v>151</v>
      </c>
      <c r="L9" s="28"/>
    </row>
    <row r="10" spans="1:12" customFormat="1" ht="21">
      <c r="A10" s="230" t="s">
        <v>219</v>
      </c>
      <c r="B10" s="231">
        <v>4</v>
      </c>
      <c r="C10" s="232">
        <v>7</v>
      </c>
      <c r="D10" s="231">
        <v>214031924.20000002</v>
      </c>
      <c r="E10" s="233">
        <v>297810638.88999999</v>
      </c>
      <c r="F10" s="231" t="s">
        <v>151</v>
      </c>
      <c r="G10" s="233" t="s">
        <v>151</v>
      </c>
      <c r="H10" s="233" t="s">
        <v>151</v>
      </c>
      <c r="I10" s="233" t="s">
        <v>151</v>
      </c>
      <c r="J10" s="231" t="s">
        <v>151</v>
      </c>
      <c r="K10" s="233" t="s">
        <v>151</v>
      </c>
      <c r="L10" s="28"/>
    </row>
    <row r="11" spans="1:12" customFormat="1" ht="21">
      <c r="A11" s="227" t="s">
        <v>220</v>
      </c>
      <c r="B11" s="235" t="s">
        <v>151</v>
      </c>
      <c r="C11" s="236" t="s">
        <v>151</v>
      </c>
      <c r="D11" s="235" t="s">
        <v>151</v>
      </c>
      <c r="E11" s="237" t="s">
        <v>151</v>
      </c>
      <c r="F11" s="235" t="s">
        <v>151</v>
      </c>
      <c r="G11" s="237" t="s">
        <v>151</v>
      </c>
      <c r="H11" s="237" t="s">
        <v>151</v>
      </c>
      <c r="I11" s="237" t="s">
        <v>151</v>
      </c>
      <c r="J11" s="235" t="s">
        <v>151</v>
      </c>
      <c r="K11" s="237" t="s">
        <v>151</v>
      </c>
      <c r="L11" s="28"/>
    </row>
    <row r="12" spans="1:12" customFormat="1" ht="21">
      <c r="A12" s="230" t="s">
        <v>221</v>
      </c>
      <c r="B12" s="231">
        <v>6</v>
      </c>
      <c r="C12" s="232">
        <v>9</v>
      </c>
      <c r="D12" s="231">
        <v>82571493.950000003</v>
      </c>
      <c r="E12" s="233">
        <v>2516729916.1100001</v>
      </c>
      <c r="F12" s="231">
        <v>27467359.18</v>
      </c>
      <c r="G12" s="233">
        <v>634176.71</v>
      </c>
      <c r="H12" s="233" t="s">
        <v>151</v>
      </c>
      <c r="I12" s="233" t="s">
        <v>151</v>
      </c>
      <c r="J12" s="231" t="s">
        <v>151</v>
      </c>
      <c r="K12" s="233" t="s">
        <v>151</v>
      </c>
      <c r="L12" s="28"/>
    </row>
    <row r="13" spans="1:12" customFormat="1" ht="21">
      <c r="A13" s="227" t="s">
        <v>222</v>
      </c>
      <c r="B13" s="235" t="s">
        <v>151</v>
      </c>
      <c r="C13" s="236" t="s">
        <v>151</v>
      </c>
      <c r="D13" s="235" t="s">
        <v>151</v>
      </c>
      <c r="E13" s="237" t="s">
        <v>151</v>
      </c>
      <c r="F13" s="235" t="s">
        <v>151</v>
      </c>
      <c r="G13" s="237" t="s">
        <v>151</v>
      </c>
      <c r="H13" s="237" t="s">
        <v>151</v>
      </c>
      <c r="I13" s="237" t="s">
        <v>151</v>
      </c>
      <c r="J13" s="235" t="s">
        <v>151</v>
      </c>
      <c r="K13" s="237" t="s">
        <v>151</v>
      </c>
      <c r="L13" s="28"/>
    </row>
    <row r="14" spans="1:12" customFormat="1" ht="21">
      <c r="A14" s="230" t="s">
        <v>223</v>
      </c>
      <c r="B14" s="231">
        <v>8</v>
      </c>
      <c r="C14" s="232">
        <v>22</v>
      </c>
      <c r="D14" s="231" t="s">
        <v>151</v>
      </c>
      <c r="E14" s="233">
        <v>2629.33</v>
      </c>
      <c r="F14" s="231">
        <v>190878.05</v>
      </c>
      <c r="G14" s="233">
        <v>51349.97</v>
      </c>
      <c r="H14" s="233" t="s">
        <v>151</v>
      </c>
      <c r="I14" s="233" t="s">
        <v>151</v>
      </c>
      <c r="J14" s="231" t="s">
        <v>151</v>
      </c>
      <c r="K14" s="233" t="s">
        <v>151</v>
      </c>
      <c r="L14" s="28"/>
    </row>
    <row r="15" spans="1:12" customFormat="1" ht="21">
      <c r="A15" s="227" t="s">
        <v>224</v>
      </c>
      <c r="B15" s="235" t="s">
        <v>151</v>
      </c>
      <c r="C15" s="236">
        <v>2</v>
      </c>
      <c r="D15" s="235" t="s">
        <v>151</v>
      </c>
      <c r="E15" s="237" t="s">
        <v>151</v>
      </c>
      <c r="F15" s="235" t="s">
        <v>151</v>
      </c>
      <c r="G15" s="237">
        <v>2900000</v>
      </c>
      <c r="H15" s="237" t="s">
        <v>151</v>
      </c>
      <c r="I15" s="237" t="s">
        <v>151</v>
      </c>
      <c r="J15" s="235" t="s">
        <v>151</v>
      </c>
      <c r="K15" s="237" t="s">
        <v>151</v>
      </c>
      <c r="L15" s="28"/>
    </row>
    <row r="16" spans="1:12" customFormat="1" ht="21">
      <c r="A16" s="230" t="s">
        <v>225</v>
      </c>
      <c r="B16" s="231">
        <v>9</v>
      </c>
      <c r="C16" s="232">
        <v>16</v>
      </c>
      <c r="D16" s="231">
        <v>9400000</v>
      </c>
      <c r="E16" s="233">
        <v>47155002.060000002</v>
      </c>
      <c r="F16" s="231">
        <v>275517</v>
      </c>
      <c r="G16" s="233">
        <v>468363.12</v>
      </c>
      <c r="H16" s="233" t="s">
        <v>151</v>
      </c>
      <c r="I16" s="233" t="s">
        <v>151</v>
      </c>
      <c r="J16" s="231" t="s">
        <v>151</v>
      </c>
      <c r="K16" s="233" t="s">
        <v>151</v>
      </c>
      <c r="L16" s="28"/>
    </row>
    <row r="17" spans="1:12" customFormat="1" ht="21">
      <c r="A17" s="227" t="s">
        <v>226</v>
      </c>
      <c r="B17" s="235" t="s">
        <v>151</v>
      </c>
      <c r="C17" s="236">
        <v>2</v>
      </c>
      <c r="D17" s="235" t="s">
        <v>151</v>
      </c>
      <c r="E17" s="237" t="s">
        <v>151</v>
      </c>
      <c r="F17" s="235" t="s">
        <v>151</v>
      </c>
      <c r="G17" s="237">
        <v>512520.17</v>
      </c>
      <c r="H17" s="237" t="s">
        <v>151</v>
      </c>
      <c r="I17" s="237" t="s">
        <v>151</v>
      </c>
      <c r="J17" s="235" t="s">
        <v>151</v>
      </c>
      <c r="K17" s="237" t="s">
        <v>151</v>
      </c>
      <c r="L17" s="28"/>
    </row>
    <row r="18" spans="1:12" customFormat="1" ht="21">
      <c r="A18" s="230" t="s">
        <v>227</v>
      </c>
      <c r="B18" s="231"/>
      <c r="C18" s="232" t="s">
        <v>151</v>
      </c>
      <c r="D18" s="231" t="s">
        <v>151</v>
      </c>
      <c r="E18" s="233" t="s">
        <v>151</v>
      </c>
      <c r="F18" s="231" t="s">
        <v>151</v>
      </c>
      <c r="G18" s="233" t="s">
        <v>151</v>
      </c>
      <c r="H18" s="233" t="s">
        <v>151</v>
      </c>
      <c r="I18" s="233" t="s">
        <v>151</v>
      </c>
      <c r="J18" s="231" t="s">
        <v>151</v>
      </c>
      <c r="K18" s="233" t="s">
        <v>151</v>
      </c>
      <c r="L18" s="28"/>
    </row>
    <row r="19" spans="1:12" customFormat="1" ht="21">
      <c r="A19" s="227" t="s">
        <v>228</v>
      </c>
      <c r="B19" s="235">
        <v>5</v>
      </c>
      <c r="C19" s="236">
        <v>5</v>
      </c>
      <c r="D19" s="235" t="s">
        <v>151</v>
      </c>
      <c r="E19" s="237" t="s">
        <v>151</v>
      </c>
      <c r="F19" s="235" t="s">
        <v>151</v>
      </c>
      <c r="G19" s="237" t="s">
        <v>151</v>
      </c>
      <c r="H19" s="237" t="s">
        <v>151</v>
      </c>
      <c r="I19" s="237" t="s">
        <v>151</v>
      </c>
      <c r="J19" s="235" t="s">
        <v>151</v>
      </c>
      <c r="K19" s="237" t="s">
        <v>151</v>
      </c>
      <c r="L19" s="28"/>
    </row>
    <row r="20" spans="1:12" customFormat="1" ht="21">
      <c r="A20" s="230" t="s">
        <v>229</v>
      </c>
      <c r="B20" s="231">
        <v>8</v>
      </c>
      <c r="C20" s="232">
        <v>33</v>
      </c>
      <c r="D20" s="231">
        <v>19700000</v>
      </c>
      <c r="E20" s="233">
        <v>2435389649.21</v>
      </c>
      <c r="F20" s="231">
        <v>2208040.9900000002</v>
      </c>
      <c r="G20" s="233">
        <v>1143498.3</v>
      </c>
      <c r="H20" s="233" t="s">
        <v>151</v>
      </c>
      <c r="I20" s="233" t="s">
        <v>151</v>
      </c>
      <c r="J20" s="231" t="s">
        <v>151</v>
      </c>
      <c r="K20" s="233" t="s">
        <v>151</v>
      </c>
      <c r="L20" s="28"/>
    </row>
    <row r="21" spans="1:12" customFormat="1" ht="21">
      <c r="A21" s="227" t="s">
        <v>230</v>
      </c>
      <c r="B21" s="235" t="s">
        <v>151</v>
      </c>
      <c r="C21" s="236" t="s">
        <v>151</v>
      </c>
      <c r="D21" s="235" t="s">
        <v>151</v>
      </c>
      <c r="E21" s="237" t="s">
        <v>151</v>
      </c>
      <c r="F21" s="235" t="s">
        <v>151</v>
      </c>
      <c r="G21" s="237" t="s">
        <v>151</v>
      </c>
      <c r="H21" s="237" t="s">
        <v>151</v>
      </c>
      <c r="I21" s="237" t="s">
        <v>151</v>
      </c>
      <c r="J21" s="235" t="s">
        <v>151</v>
      </c>
      <c r="K21" s="237" t="s">
        <v>151</v>
      </c>
      <c r="L21" s="28"/>
    </row>
    <row r="22" spans="1:12" customFormat="1" ht="21">
      <c r="A22" s="230" t="s">
        <v>231</v>
      </c>
      <c r="B22" s="231" t="s">
        <v>151</v>
      </c>
      <c r="C22" s="232" t="s">
        <v>151</v>
      </c>
      <c r="D22" s="231" t="s">
        <v>151</v>
      </c>
      <c r="E22" s="233" t="s">
        <v>151</v>
      </c>
      <c r="F22" s="231" t="s">
        <v>151</v>
      </c>
      <c r="G22" s="233" t="s">
        <v>151</v>
      </c>
      <c r="H22" s="233" t="s">
        <v>151</v>
      </c>
      <c r="I22" s="233" t="s">
        <v>151</v>
      </c>
      <c r="J22" s="231" t="s">
        <v>151</v>
      </c>
      <c r="K22" s="233" t="s">
        <v>151</v>
      </c>
      <c r="L22" s="28"/>
    </row>
    <row r="23" spans="1:12" customFormat="1" ht="21">
      <c r="A23" s="227" t="s">
        <v>232</v>
      </c>
      <c r="B23" s="235" t="s">
        <v>151</v>
      </c>
      <c r="C23" s="236" t="s">
        <v>151</v>
      </c>
      <c r="D23" s="235" t="s">
        <v>151</v>
      </c>
      <c r="E23" s="237" t="s">
        <v>151</v>
      </c>
      <c r="F23" s="235" t="s">
        <v>151</v>
      </c>
      <c r="G23" s="237" t="s">
        <v>151</v>
      </c>
      <c r="H23" s="237" t="s">
        <v>151</v>
      </c>
      <c r="I23" s="237" t="s">
        <v>151</v>
      </c>
      <c r="J23" s="235" t="s">
        <v>151</v>
      </c>
      <c r="K23" s="237" t="s">
        <v>151</v>
      </c>
      <c r="L23" s="28"/>
    </row>
    <row r="24" spans="1:12" customFormat="1" ht="21">
      <c r="A24" s="230" t="s">
        <v>233</v>
      </c>
      <c r="B24" s="231" t="s">
        <v>151</v>
      </c>
      <c r="C24" s="232">
        <v>2</v>
      </c>
      <c r="D24" s="231" t="s">
        <v>151</v>
      </c>
      <c r="E24" s="233" t="s">
        <v>151</v>
      </c>
      <c r="F24" s="231" t="s">
        <v>151</v>
      </c>
      <c r="G24" s="233" t="s">
        <v>151</v>
      </c>
      <c r="H24" s="233" t="s">
        <v>151</v>
      </c>
      <c r="I24" s="233" t="s">
        <v>151</v>
      </c>
      <c r="J24" s="231" t="s">
        <v>151</v>
      </c>
      <c r="K24" s="233">
        <v>258000</v>
      </c>
      <c r="L24" s="28"/>
    </row>
    <row r="25" spans="1:12" customFormat="1" ht="21">
      <c r="A25" s="227" t="s">
        <v>234</v>
      </c>
      <c r="B25" s="235" t="s">
        <v>151</v>
      </c>
      <c r="C25" s="236">
        <v>1</v>
      </c>
      <c r="D25" s="235" t="s">
        <v>151</v>
      </c>
      <c r="E25" s="237">
        <v>9439621.3300000001</v>
      </c>
      <c r="F25" s="235" t="s">
        <v>151</v>
      </c>
      <c r="G25" s="237" t="s">
        <v>151</v>
      </c>
      <c r="H25" s="237" t="s">
        <v>151</v>
      </c>
      <c r="I25" s="237" t="s">
        <v>151</v>
      </c>
      <c r="J25" s="235" t="s">
        <v>151</v>
      </c>
      <c r="K25" s="237" t="s">
        <v>151</v>
      </c>
      <c r="L25" s="238"/>
    </row>
    <row r="26" spans="1:12" customFormat="1" ht="21">
      <c r="A26" s="239" t="s">
        <v>2</v>
      </c>
      <c r="B26" s="240">
        <f t="shared" ref="B26:K26" si="0">SUM(B8:B25)</f>
        <v>229</v>
      </c>
      <c r="C26" s="240">
        <f t="shared" si="0"/>
        <v>254</v>
      </c>
      <c r="D26" s="240">
        <f t="shared" si="0"/>
        <v>5837031837.2299995</v>
      </c>
      <c r="E26" s="240">
        <f t="shared" si="0"/>
        <v>13151913160.559999</v>
      </c>
      <c r="F26" s="240">
        <f t="shared" si="0"/>
        <v>153310535.06000006</v>
      </c>
      <c r="G26" s="240">
        <f t="shared" si="0"/>
        <v>97560257.959999993</v>
      </c>
      <c r="H26" s="240">
        <f t="shared" si="0"/>
        <v>0</v>
      </c>
      <c r="I26" s="240">
        <f t="shared" si="0"/>
        <v>0</v>
      </c>
      <c r="J26" s="240">
        <f t="shared" si="0"/>
        <v>0</v>
      </c>
      <c r="K26" s="240">
        <f t="shared" si="0"/>
        <v>258000</v>
      </c>
      <c r="L26" s="28"/>
    </row>
    <row r="27" spans="1:12" customFormat="1" ht="21">
      <c r="A27" s="358" t="s">
        <v>306</v>
      </c>
      <c r="B27" s="359"/>
      <c r="C27" s="359"/>
      <c r="D27" s="359"/>
      <c r="E27" s="359"/>
      <c r="F27" s="359"/>
      <c r="G27" s="359"/>
      <c r="H27" s="359"/>
      <c r="I27" s="359"/>
      <c r="J27" s="226"/>
      <c r="K27" s="226"/>
      <c r="L27" s="28"/>
    </row>
    <row r="28" spans="1:12" customFormat="1" ht="21">
      <c r="A28" s="359"/>
      <c r="B28" s="359"/>
      <c r="C28" s="359"/>
      <c r="D28" s="359"/>
      <c r="E28" s="359"/>
      <c r="F28" s="359"/>
      <c r="G28" s="359"/>
      <c r="H28" s="359"/>
      <c r="I28" s="359"/>
      <c r="J28" s="226"/>
      <c r="K28" s="226"/>
      <c r="L28" s="28"/>
    </row>
  </sheetData>
  <mergeCells count="10">
    <mergeCell ref="A27:I27"/>
    <mergeCell ref="A28:I28"/>
    <mergeCell ref="A3:K3"/>
    <mergeCell ref="A4:K4"/>
    <mergeCell ref="A5:K5"/>
    <mergeCell ref="B6:C6"/>
    <mergeCell ref="D6:E6"/>
    <mergeCell ref="F6:G6"/>
    <mergeCell ref="H6:I6"/>
    <mergeCell ref="J6:K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BB60F-60A8-4A71-9C29-58923DAE9FF6}">
  <dimension ref="B2:D30"/>
  <sheetViews>
    <sheetView workbookViewId="0">
      <selection activeCell="F15" sqref="F15"/>
    </sheetView>
  </sheetViews>
  <sheetFormatPr baseColWidth="10" defaultRowHeight="15"/>
  <cols>
    <col min="1" max="1" width="11.5546875" style="32" customWidth="1"/>
    <col min="2" max="3" width="35.44140625" style="32" customWidth="1"/>
    <col min="4" max="4" width="11.5546875" style="32" customWidth="1"/>
    <col min="5" max="16384" width="11.5546875" style="32"/>
  </cols>
  <sheetData>
    <row r="2" spans="2:4" ht="15.75" customHeight="1">
      <c r="B2" s="356" t="s">
        <v>235</v>
      </c>
      <c r="C2" s="356"/>
      <c r="D2" s="356"/>
    </row>
    <row r="3" spans="2:4" ht="15.75" customHeight="1">
      <c r="B3" s="318" t="s">
        <v>44</v>
      </c>
      <c r="C3" s="318"/>
      <c r="D3" s="318"/>
    </row>
    <row r="4" spans="2:4" ht="15.75" customHeight="1">
      <c r="B4" s="364" t="s">
        <v>236</v>
      </c>
      <c r="C4" s="364" t="s">
        <v>237</v>
      </c>
      <c r="D4" s="364" t="s">
        <v>157</v>
      </c>
    </row>
    <row r="5" spans="2:4" ht="15.75" customHeight="1">
      <c r="B5" s="364"/>
      <c r="C5" s="364"/>
      <c r="D5" s="364"/>
    </row>
    <row r="6" spans="2:4" ht="15.75" customHeight="1">
      <c r="B6" s="241" t="s">
        <v>158</v>
      </c>
      <c r="C6" s="241" t="s">
        <v>158</v>
      </c>
      <c r="D6" s="242">
        <v>4</v>
      </c>
    </row>
    <row r="7" spans="2:4" ht="15.75" customHeight="1">
      <c r="B7" s="241" t="s">
        <v>159</v>
      </c>
      <c r="C7" s="241" t="s">
        <v>238</v>
      </c>
      <c r="D7" s="242">
        <v>1</v>
      </c>
    </row>
    <row r="8" spans="2:4" ht="15.75" customHeight="1">
      <c r="B8" s="241" t="s">
        <v>159</v>
      </c>
      <c r="C8" s="241" t="s">
        <v>239</v>
      </c>
      <c r="D8" s="242">
        <v>2</v>
      </c>
    </row>
    <row r="9" spans="2:4" ht="15.75" customHeight="1">
      <c r="B9" s="241" t="s">
        <v>159</v>
      </c>
      <c r="C9" s="241" t="s">
        <v>159</v>
      </c>
      <c r="D9" s="242">
        <v>1</v>
      </c>
    </row>
    <row r="10" spans="2:4" ht="15.75" customHeight="1">
      <c r="B10" s="241" t="s">
        <v>159</v>
      </c>
      <c r="C10" s="241" t="s">
        <v>240</v>
      </c>
      <c r="D10" s="242">
        <v>2</v>
      </c>
    </row>
    <row r="11" spans="2:4" ht="15.75" customHeight="1">
      <c r="B11" s="241" t="s">
        <v>160</v>
      </c>
      <c r="C11" s="241" t="s">
        <v>241</v>
      </c>
      <c r="D11" s="242">
        <v>1</v>
      </c>
    </row>
    <row r="12" spans="2:4" ht="15.75" customHeight="1">
      <c r="B12" s="241" t="s">
        <v>161</v>
      </c>
      <c r="C12" s="241" t="s">
        <v>161</v>
      </c>
      <c r="D12" s="242">
        <v>6</v>
      </c>
    </row>
    <row r="13" spans="2:4" ht="15.75" customHeight="1">
      <c r="B13" s="241" t="s">
        <v>161</v>
      </c>
      <c r="C13" s="241" t="s">
        <v>242</v>
      </c>
      <c r="D13" s="242">
        <v>3</v>
      </c>
    </row>
    <row r="14" spans="2:4" ht="15.75" customHeight="1">
      <c r="B14" s="241" t="s">
        <v>161</v>
      </c>
      <c r="C14" s="241" t="s">
        <v>243</v>
      </c>
      <c r="D14" s="242">
        <v>2</v>
      </c>
    </row>
    <row r="15" spans="2:4" ht="15.75" customHeight="1">
      <c r="B15" s="241" t="s">
        <v>162</v>
      </c>
      <c r="C15" s="241" t="s">
        <v>162</v>
      </c>
      <c r="D15" s="242">
        <v>1</v>
      </c>
    </row>
    <row r="16" spans="2:4" ht="15.75" customHeight="1">
      <c r="B16" s="241" t="s">
        <v>162</v>
      </c>
      <c r="C16" s="241" t="s">
        <v>244</v>
      </c>
      <c r="D16" s="242">
        <v>1</v>
      </c>
    </row>
    <row r="17" spans="2:4" ht="15.75" customHeight="1">
      <c r="B17" s="241" t="s">
        <v>162</v>
      </c>
      <c r="C17" s="241" t="s">
        <v>245</v>
      </c>
      <c r="D17" s="242">
        <v>3</v>
      </c>
    </row>
    <row r="18" spans="2:4" ht="15.75" customHeight="1">
      <c r="B18" s="241" t="s">
        <v>162</v>
      </c>
      <c r="C18" s="241" t="s">
        <v>246</v>
      </c>
      <c r="D18" s="242">
        <v>1</v>
      </c>
    </row>
    <row r="19" spans="2:4" ht="15.75" customHeight="1">
      <c r="B19" s="241" t="s">
        <v>163</v>
      </c>
      <c r="C19" s="241" t="s">
        <v>247</v>
      </c>
      <c r="D19" s="242">
        <v>1</v>
      </c>
    </row>
    <row r="20" spans="2:4" ht="15.75" customHeight="1">
      <c r="B20" s="241" t="s">
        <v>163</v>
      </c>
      <c r="C20" s="241" t="s">
        <v>248</v>
      </c>
      <c r="D20" s="242">
        <v>1</v>
      </c>
    </row>
    <row r="21" spans="2:4" ht="15.75" customHeight="1">
      <c r="B21" s="243" t="s">
        <v>163</v>
      </c>
      <c r="C21" s="243" t="s">
        <v>249</v>
      </c>
      <c r="D21" s="244">
        <v>1</v>
      </c>
    </row>
    <row r="22" spans="2:4" ht="15.75" customHeight="1">
      <c r="B22" s="243" t="s">
        <v>164</v>
      </c>
      <c r="C22" s="243" t="s">
        <v>250</v>
      </c>
      <c r="D22" s="244">
        <v>6</v>
      </c>
    </row>
    <row r="23" spans="2:4" customFormat="1" ht="15.75" customHeight="1">
      <c r="B23" s="243" t="s">
        <v>164</v>
      </c>
      <c r="C23" s="243" t="s">
        <v>251</v>
      </c>
      <c r="D23" s="244">
        <v>5</v>
      </c>
    </row>
    <row r="24" spans="2:4" customFormat="1" ht="15.75" customHeight="1">
      <c r="B24" s="243" t="s">
        <v>164</v>
      </c>
      <c r="C24" s="243" t="s">
        <v>164</v>
      </c>
      <c r="D24" s="244">
        <v>9</v>
      </c>
    </row>
    <row r="25" spans="2:4" customFormat="1" ht="15.75" customHeight="1">
      <c r="B25" s="243" t="s">
        <v>164</v>
      </c>
      <c r="C25" s="243" t="s">
        <v>252</v>
      </c>
      <c r="D25" s="244">
        <v>2</v>
      </c>
    </row>
    <row r="26" spans="2:4" customFormat="1" ht="15.75" customHeight="1">
      <c r="B26" s="243" t="s">
        <v>164</v>
      </c>
      <c r="C26" s="243" t="s">
        <v>253</v>
      </c>
      <c r="D26" s="244">
        <v>4</v>
      </c>
    </row>
    <row r="27" spans="2:4" customFormat="1" ht="15.75" customHeight="1">
      <c r="B27" s="243" t="s">
        <v>164</v>
      </c>
      <c r="C27" s="243" t="s">
        <v>254</v>
      </c>
      <c r="D27" s="244">
        <v>1</v>
      </c>
    </row>
    <row r="28" spans="2:4" customFormat="1" ht="15.75" customHeight="1">
      <c r="B28" s="243" t="s">
        <v>164</v>
      </c>
      <c r="C28" s="243" t="s">
        <v>255</v>
      </c>
      <c r="D28" s="244">
        <v>2</v>
      </c>
    </row>
    <row r="29" spans="2:4" customFormat="1" ht="15.75" customHeight="1" thickBot="1">
      <c r="B29" s="245" t="s">
        <v>164</v>
      </c>
      <c r="C29" s="245" t="s">
        <v>256</v>
      </c>
      <c r="D29" s="246">
        <v>2</v>
      </c>
    </row>
    <row r="30" spans="2:4" customFormat="1" ht="15.6" thickTop="1">
      <c r="B30" s="363" t="s">
        <v>2</v>
      </c>
      <c r="C30" s="363"/>
      <c r="D30" s="247">
        <f>SUM(D6:D29)</f>
        <v>62</v>
      </c>
    </row>
  </sheetData>
  <mergeCells count="6">
    <mergeCell ref="B30:C30"/>
    <mergeCell ref="B2:D2"/>
    <mergeCell ref="B3:D3"/>
    <mergeCell ref="B4:B5"/>
    <mergeCell ref="C4:C5"/>
    <mergeCell ref="D4:D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7FF4F-1E09-4589-A72B-18BD5B96FBAD}">
  <dimension ref="B2:H58"/>
  <sheetViews>
    <sheetView workbookViewId="0">
      <selection activeCell="H7" sqref="H7:H14"/>
    </sheetView>
  </sheetViews>
  <sheetFormatPr baseColWidth="10" defaultRowHeight="15"/>
  <cols>
    <col min="1" max="1" width="11.5546875" style="32" customWidth="1"/>
    <col min="2" max="2" width="62.33203125" style="32" customWidth="1"/>
    <col min="3" max="3" width="35.5546875" style="32" customWidth="1"/>
    <col min="4" max="4" width="55.5546875" style="32" customWidth="1"/>
    <col min="5" max="5" width="34.109375" style="32" bestFit="1" customWidth="1"/>
    <col min="6" max="6" width="23.33203125" style="32" customWidth="1"/>
    <col min="7" max="7" width="26" style="32" customWidth="1"/>
    <col min="8" max="8" width="11.5546875" style="32" customWidth="1"/>
    <col min="9" max="16384" width="11.5546875" style="32"/>
  </cols>
  <sheetData>
    <row r="2" spans="2:8" customFormat="1" ht="21">
      <c r="B2" s="365" t="s">
        <v>307</v>
      </c>
      <c r="C2" s="360"/>
      <c r="D2" s="360"/>
      <c r="E2" s="360"/>
      <c r="F2" s="360"/>
      <c r="G2" s="360"/>
    </row>
    <row r="3" spans="2:8" customFormat="1" ht="13.2">
      <c r="B3" s="366"/>
      <c r="C3" s="366"/>
      <c r="D3" s="366"/>
      <c r="E3" s="366"/>
      <c r="F3" s="366"/>
      <c r="G3" s="366"/>
    </row>
    <row r="4" spans="2:8" customFormat="1" ht="16.2" thickBot="1">
      <c r="B4" s="248" t="s">
        <v>257</v>
      </c>
      <c r="C4" s="248" t="s">
        <v>258</v>
      </c>
      <c r="D4" s="248" t="s">
        <v>259</v>
      </c>
      <c r="E4" s="248" t="s">
        <v>260</v>
      </c>
      <c r="F4" s="248" t="s">
        <v>261</v>
      </c>
      <c r="G4" s="248" t="s">
        <v>262</v>
      </c>
    </row>
    <row r="5" spans="2:8" customFormat="1" ht="13.95" customHeight="1">
      <c r="B5" s="249" t="s">
        <v>263</v>
      </c>
      <c r="C5" s="250" t="s">
        <v>264</v>
      </c>
      <c r="D5" s="250" t="s">
        <v>265</v>
      </c>
      <c r="E5" s="251">
        <v>1</v>
      </c>
      <c r="F5" s="251">
        <v>0.27</v>
      </c>
      <c r="G5" s="252" t="s">
        <v>266</v>
      </c>
      <c r="H5" s="32"/>
    </row>
    <row r="6" spans="2:8" customFormat="1" ht="13.95" customHeight="1">
      <c r="B6" s="253" t="s">
        <v>263</v>
      </c>
      <c r="C6" s="254" t="s">
        <v>264</v>
      </c>
      <c r="D6" s="254" t="s">
        <v>265</v>
      </c>
      <c r="E6" s="255">
        <v>1</v>
      </c>
      <c r="F6" s="255">
        <v>0.91</v>
      </c>
      <c r="G6" s="256" t="s">
        <v>266</v>
      </c>
      <c r="H6" s="32"/>
    </row>
    <row r="7" spans="2:8" customFormat="1" ht="13.95" customHeight="1">
      <c r="B7" s="253" t="s">
        <v>263</v>
      </c>
      <c r="C7" s="254" t="s">
        <v>264</v>
      </c>
      <c r="D7" s="254" t="s">
        <v>265</v>
      </c>
      <c r="E7" s="255">
        <v>9</v>
      </c>
      <c r="F7" s="255">
        <v>3.34</v>
      </c>
      <c r="G7" s="256" t="s">
        <v>266</v>
      </c>
      <c r="H7" s="32"/>
    </row>
    <row r="8" spans="2:8" customFormat="1" ht="13.95" customHeight="1">
      <c r="B8" s="253" t="s">
        <v>263</v>
      </c>
      <c r="C8" s="254" t="s">
        <v>264</v>
      </c>
      <c r="D8" s="254" t="s">
        <v>265</v>
      </c>
      <c r="E8" s="255">
        <v>1</v>
      </c>
      <c r="F8" s="255">
        <v>0.18</v>
      </c>
      <c r="G8" s="256" t="s">
        <v>266</v>
      </c>
      <c r="H8" s="308"/>
    </row>
    <row r="9" spans="2:8" customFormat="1" ht="15" customHeight="1">
      <c r="B9" s="253" t="s">
        <v>263</v>
      </c>
      <c r="C9" s="254" t="s">
        <v>264</v>
      </c>
      <c r="D9" s="254" t="s">
        <v>265</v>
      </c>
      <c r="E9" s="255">
        <v>1</v>
      </c>
      <c r="F9" s="255">
        <v>0.34</v>
      </c>
      <c r="G9" s="256" t="s">
        <v>266</v>
      </c>
      <c r="H9" s="308"/>
    </row>
    <row r="10" spans="2:8" customFormat="1" ht="13.95" customHeight="1">
      <c r="B10" s="253" t="s">
        <v>263</v>
      </c>
      <c r="C10" s="254" t="s">
        <v>264</v>
      </c>
      <c r="D10" s="254" t="s">
        <v>265</v>
      </c>
      <c r="E10" s="255">
        <v>21</v>
      </c>
      <c r="F10" s="255">
        <v>3.02</v>
      </c>
      <c r="G10" s="256" t="s">
        <v>266</v>
      </c>
      <c r="H10" s="308"/>
    </row>
    <row r="11" spans="2:8" customFormat="1" ht="13.95" customHeight="1">
      <c r="B11" s="253" t="s">
        <v>263</v>
      </c>
      <c r="C11" s="254" t="s">
        <v>264</v>
      </c>
      <c r="D11" s="254" t="s">
        <v>265</v>
      </c>
      <c r="E11" s="255">
        <v>1</v>
      </c>
      <c r="F11" s="255">
        <v>0.87</v>
      </c>
      <c r="G11" s="256" t="s">
        <v>266</v>
      </c>
      <c r="H11" s="308"/>
    </row>
    <row r="12" spans="2:8" customFormat="1" ht="15.6">
      <c r="B12" s="253" t="s">
        <v>263</v>
      </c>
      <c r="C12" s="254" t="s">
        <v>264</v>
      </c>
      <c r="D12" s="254" t="s">
        <v>265</v>
      </c>
      <c r="E12" s="255">
        <v>1</v>
      </c>
      <c r="F12" s="255">
        <v>1.08</v>
      </c>
      <c r="G12" s="256" t="s">
        <v>266</v>
      </c>
      <c r="H12" s="308"/>
    </row>
    <row r="13" spans="2:8" customFormat="1" ht="13.95" customHeight="1">
      <c r="B13" s="253" t="s">
        <v>263</v>
      </c>
      <c r="C13" s="254" t="s">
        <v>264</v>
      </c>
      <c r="D13" s="254" t="s">
        <v>265</v>
      </c>
      <c r="E13" s="255">
        <v>1</v>
      </c>
      <c r="F13" s="255">
        <v>0.38</v>
      </c>
      <c r="G13" s="256" t="s">
        <v>266</v>
      </c>
      <c r="H13" s="308"/>
    </row>
    <row r="14" spans="2:8" customFormat="1" ht="15.6">
      <c r="B14" s="253" t="s">
        <v>267</v>
      </c>
      <c r="C14" s="254" t="s">
        <v>268</v>
      </c>
      <c r="D14" s="254" t="s">
        <v>269</v>
      </c>
      <c r="E14" s="255">
        <v>3</v>
      </c>
      <c r="F14" s="255">
        <v>1.57</v>
      </c>
      <c r="G14" s="256" t="s">
        <v>270</v>
      </c>
      <c r="H14" s="308"/>
    </row>
    <row r="15" spans="2:8" customFormat="1" ht="15.6">
      <c r="B15" s="367" t="s">
        <v>271</v>
      </c>
      <c r="C15" s="367"/>
      <c r="D15" s="367"/>
      <c r="E15" s="367"/>
      <c r="F15" s="367"/>
      <c r="G15" s="367"/>
      <c r="H15" s="32"/>
    </row>
    <row r="16" spans="2:8" customFormat="1" ht="15.6">
      <c r="B16" s="257" t="s">
        <v>272</v>
      </c>
      <c r="C16" s="258" t="s">
        <v>273</v>
      </c>
      <c r="D16" s="258" t="s">
        <v>274</v>
      </c>
      <c r="E16" s="259">
        <v>19</v>
      </c>
      <c r="F16" s="259">
        <v>15.9</v>
      </c>
      <c r="G16" s="260" t="s">
        <v>266</v>
      </c>
    </row>
    <row r="17" spans="2:7" customFormat="1" ht="15.6">
      <c r="B17" s="261" t="s">
        <v>275</v>
      </c>
      <c r="C17" s="262" t="s">
        <v>273</v>
      </c>
      <c r="D17" s="262" t="s">
        <v>276</v>
      </c>
      <c r="E17" s="263"/>
      <c r="F17" s="263"/>
      <c r="G17" s="264"/>
    </row>
    <row r="18" spans="2:7" customFormat="1" ht="15.6">
      <c r="B18" s="265" t="s">
        <v>263</v>
      </c>
      <c r="C18" s="266" t="s">
        <v>264</v>
      </c>
      <c r="D18" s="266" t="s">
        <v>265</v>
      </c>
      <c r="E18" s="267">
        <v>2</v>
      </c>
      <c r="F18" s="267">
        <v>2.09</v>
      </c>
      <c r="G18" s="268" t="s">
        <v>266</v>
      </c>
    </row>
    <row r="19" spans="2:7" customFormat="1" ht="15.6">
      <c r="B19" s="261" t="s">
        <v>275</v>
      </c>
      <c r="C19" s="262" t="s">
        <v>273</v>
      </c>
      <c r="D19" s="262" t="s">
        <v>276</v>
      </c>
      <c r="E19" s="263"/>
      <c r="F19" s="263"/>
      <c r="G19" s="264"/>
    </row>
    <row r="20" spans="2:7" customFormat="1" ht="15.6">
      <c r="B20" s="265" t="s">
        <v>263</v>
      </c>
      <c r="C20" s="266" t="s">
        <v>264</v>
      </c>
      <c r="D20" s="266" t="s">
        <v>265</v>
      </c>
      <c r="E20" s="267">
        <v>6</v>
      </c>
      <c r="F20" s="267">
        <v>3.27</v>
      </c>
      <c r="G20" s="268" t="s">
        <v>266</v>
      </c>
    </row>
    <row r="21" spans="2:7" customFormat="1" ht="15.6">
      <c r="B21" s="261" t="s">
        <v>272</v>
      </c>
      <c r="C21" s="262" t="s">
        <v>273</v>
      </c>
      <c r="D21" s="262" t="s">
        <v>274</v>
      </c>
      <c r="E21" s="263"/>
      <c r="F21" s="263"/>
      <c r="G21" s="264"/>
    </row>
    <row r="22" spans="2:7" customFormat="1" ht="15.6">
      <c r="B22" s="265" t="s">
        <v>263</v>
      </c>
      <c r="C22" s="266" t="s">
        <v>264</v>
      </c>
      <c r="D22" s="266" t="s">
        <v>265</v>
      </c>
      <c r="E22" s="267">
        <v>1</v>
      </c>
      <c r="F22" s="267">
        <v>0.28000000000000003</v>
      </c>
      <c r="G22" s="268" t="s">
        <v>266</v>
      </c>
    </row>
    <row r="23" spans="2:7" customFormat="1" ht="15.6">
      <c r="B23" s="261" t="s">
        <v>275</v>
      </c>
      <c r="C23" s="262" t="s">
        <v>273</v>
      </c>
      <c r="D23" s="262" t="s">
        <v>276</v>
      </c>
      <c r="E23" s="263"/>
      <c r="F23" s="263"/>
      <c r="G23" s="264"/>
    </row>
    <row r="24" spans="2:7" customFormat="1" ht="15.6">
      <c r="B24" s="265" t="s">
        <v>263</v>
      </c>
      <c r="C24" s="266" t="s">
        <v>264</v>
      </c>
      <c r="D24" s="266" t="s">
        <v>265</v>
      </c>
      <c r="E24" s="267">
        <v>2</v>
      </c>
      <c r="F24" s="267">
        <v>6.15</v>
      </c>
      <c r="G24" s="268" t="s">
        <v>266</v>
      </c>
    </row>
    <row r="25" spans="2:7" customFormat="1" ht="15.6">
      <c r="B25" s="257" t="s">
        <v>275</v>
      </c>
      <c r="C25" s="258" t="s">
        <v>273</v>
      </c>
      <c r="D25" s="258" t="s">
        <v>276</v>
      </c>
      <c r="E25" s="259"/>
      <c r="F25" s="259"/>
      <c r="G25" s="260"/>
    </row>
    <row r="26" spans="2:7" customFormat="1" ht="15.6">
      <c r="B26" s="261" t="s">
        <v>272</v>
      </c>
      <c r="C26" s="262" t="s">
        <v>273</v>
      </c>
      <c r="D26" s="262" t="s">
        <v>274</v>
      </c>
      <c r="E26" s="263"/>
      <c r="F26" s="263"/>
      <c r="G26" s="264"/>
    </row>
    <row r="27" spans="2:7" customFormat="1" ht="15.6">
      <c r="B27" s="265" t="s">
        <v>275</v>
      </c>
      <c r="C27" s="266" t="s">
        <v>273</v>
      </c>
      <c r="D27" s="266" t="s">
        <v>276</v>
      </c>
      <c r="E27" s="267">
        <v>45</v>
      </c>
      <c r="F27" s="267">
        <v>17.28</v>
      </c>
      <c r="G27" s="268" t="s">
        <v>270</v>
      </c>
    </row>
    <row r="28" spans="2:7" customFormat="1" ht="15.6">
      <c r="B28" s="261" t="s">
        <v>272</v>
      </c>
      <c r="C28" s="262" t="s">
        <v>273</v>
      </c>
      <c r="D28" s="262" t="s">
        <v>274</v>
      </c>
      <c r="E28" s="263"/>
      <c r="F28" s="263"/>
      <c r="G28" s="264"/>
    </row>
    <row r="29" spans="2:7" customFormat="1" ht="15.6">
      <c r="B29" s="265" t="s">
        <v>275</v>
      </c>
      <c r="C29" s="266" t="s">
        <v>273</v>
      </c>
      <c r="D29" s="266" t="s">
        <v>276</v>
      </c>
      <c r="E29" s="267">
        <v>1</v>
      </c>
      <c r="F29" s="267">
        <v>5.3</v>
      </c>
      <c r="G29" s="268" t="s">
        <v>266</v>
      </c>
    </row>
    <row r="30" spans="2:7" customFormat="1" ht="15.6">
      <c r="B30" s="261" t="s">
        <v>272</v>
      </c>
      <c r="C30" s="262" t="s">
        <v>273</v>
      </c>
      <c r="D30" s="262" t="s">
        <v>274</v>
      </c>
      <c r="E30" s="263"/>
      <c r="F30" s="263"/>
      <c r="G30" s="264"/>
    </row>
    <row r="31" spans="2:7" customFormat="1" ht="15.6">
      <c r="B31" s="265" t="s">
        <v>275</v>
      </c>
      <c r="C31" s="266" t="s">
        <v>273</v>
      </c>
      <c r="D31" s="266" t="s">
        <v>276</v>
      </c>
      <c r="E31" s="267">
        <v>1</v>
      </c>
      <c r="F31" s="267">
        <v>1.65</v>
      </c>
      <c r="G31" s="268" t="s">
        <v>266</v>
      </c>
    </row>
    <row r="32" spans="2:7" customFormat="1" ht="15.6">
      <c r="B32" s="261" t="s">
        <v>272</v>
      </c>
      <c r="C32" s="262" t="s">
        <v>273</v>
      </c>
      <c r="D32" s="262" t="s">
        <v>274</v>
      </c>
      <c r="E32" s="263"/>
      <c r="F32" s="263"/>
      <c r="G32" s="264"/>
    </row>
    <row r="33" spans="2:7" customFormat="1" ht="15.6">
      <c r="B33" s="265" t="s">
        <v>275</v>
      </c>
      <c r="C33" s="266" t="s">
        <v>273</v>
      </c>
      <c r="D33" s="266" t="s">
        <v>276</v>
      </c>
      <c r="E33" s="267">
        <v>22</v>
      </c>
      <c r="F33" s="267">
        <v>8.66</v>
      </c>
      <c r="G33" s="268" t="s">
        <v>270</v>
      </c>
    </row>
    <row r="34" spans="2:7" customFormat="1" ht="15.6">
      <c r="B34" s="261" t="s">
        <v>272</v>
      </c>
      <c r="C34" s="262" t="s">
        <v>273</v>
      </c>
      <c r="D34" s="262" t="s">
        <v>274</v>
      </c>
      <c r="E34" s="263"/>
      <c r="F34" s="263"/>
      <c r="G34" s="264"/>
    </row>
    <row r="35" spans="2:7" customFormat="1" ht="15.6">
      <c r="B35" s="265" t="s">
        <v>275</v>
      </c>
      <c r="C35" s="266" t="s">
        <v>273</v>
      </c>
      <c r="D35" s="266" t="s">
        <v>276</v>
      </c>
      <c r="E35" s="267">
        <v>1</v>
      </c>
      <c r="F35" s="267">
        <v>4.25</v>
      </c>
      <c r="G35" s="268" t="s">
        <v>266</v>
      </c>
    </row>
    <row r="36" spans="2:7" customFormat="1" ht="15.6">
      <c r="B36" s="261" t="s">
        <v>272</v>
      </c>
      <c r="C36" s="262" t="s">
        <v>273</v>
      </c>
      <c r="D36" s="262" t="s">
        <v>274</v>
      </c>
      <c r="E36" s="263"/>
      <c r="F36" s="263"/>
      <c r="G36" s="264"/>
    </row>
    <row r="37" spans="2:7" customFormat="1" ht="15.6">
      <c r="B37" s="265" t="s">
        <v>263</v>
      </c>
      <c r="C37" s="266" t="s">
        <v>264</v>
      </c>
      <c r="D37" s="266" t="s">
        <v>265</v>
      </c>
      <c r="E37" s="267">
        <v>2</v>
      </c>
      <c r="F37" s="267">
        <v>15.02</v>
      </c>
      <c r="G37" s="268" t="s">
        <v>266</v>
      </c>
    </row>
    <row r="38" spans="2:7" customFormat="1" ht="15.6">
      <c r="B38" s="261" t="s">
        <v>275</v>
      </c>
      <c r="C38" s="262" t="s">
        <v>273</v>
      </c>
      <c r="D38" s="262" t="s">
        <v>276</v>
      </c>
      <c r="E38" s="263"/>
      <c r="F38" s="263"/>
      <c r="G38" s="264"/>
    </row>
    <row r="39" spans="2:7" customFormat="1" ht="15.6">
      <c r="B39" s="265" t="s">
        <v>263</v>
      </c>
      <c r="C39" s="266" t="s">
        <v>264</v>
      </c>
      <c r="D39" s="266" t="s">
        <v>265</v>
      </c>
      <c r="E39" s="267">
        <v>1</v>
      </c>
      <c r="F39" s="267">
        <v>0.08</v>
      </c>
      <c r="G39" s="268" t="s">
        <v>266</v>
      </c>
    </row>
    <row r="40" spans="2:7" customFormat="1" ht="15.6">
      <c r="B40" s="257" t="s">
        <v>272</v>
      </c>
      <c r="C40" s="258" t="s">
        <v>273</v>
      </c>
      <c r="D40" s="258" t="s">
        <v>274</v>
      </c>
      <c r="E40" s="259"/>
      <c r="F40" s="259"/>
      <c r="G40" s="260"/>
    </row>
    <row r="41" spans="2:7" customFormat="1" ht="15.6">
      <c r="B41" s="261" t="s">
        <v>275</v>
      </c>
      <c r="C41" s="262" t="s">
        <v>273</v>
      </c>
      <c r="D41" s="262" t="s">
        <v>276</v>
      </c>
      <c r="E41" s="263"/>
      <c r="F41" s="263"/>
      <c r="G41" s="264"/>
    </row>
    <row r="42" spans="2:7" customFormat="1" ht="15.6">
      <c r="B42" s="265" t="s">
        <v>263</v>
      </c>
      <c r="C42" s="266" t="s">
        <v>264</v>
      </c>
      <c r="D42" s="266" t="s">
        <v>265</v>
      </c>
      <c r="E42" s="267">
        <v>1</v>
      </c>
      <c r="F42" s="267">
        <v>0.42</v>
      </c>
      <c r="G42" s="268" t="s">
        <v>266</v>
      </c>
    </row>
    <row r="43" spans="2:7" customFormat="1" ht="15.6">
      <c r="B43" s="261" t="s">
        <v>275</v>
      </c>
      <c r="C43" s="262" t="s">
        <v>273</v>
      </c>
      <c r="D43" s="262" t="s">
        <v>276</v>
      </c>
      <c r="E43" s="263"/>
      <c r="F43" s="263"/>
      <c r="G43" s="264"/>
    </row>
    <row r="44" spans="2:7" customFormat="1" ht="15.6">
      <c r="B44" s="265" t="s">
        <v>263</v>
      </c>
      <c r="C44" s="266" t="s">
        <v>264</v>
      </c>
      <c r="D44" s="266" t="s">
        <v>265</v>
      </c>
      <c r="E44" s="267">
        <v>2</v>
      </c>
      <c r="F44" s="267">
        <v>0.45</v>
      </c>
      <c r="G44" s="268" t="s">
        <v>266</v>
      </c>
    </row>
    <row r="45" spans="2:7" customFormat="1" ht="15.6">
      <c r="B45" s="261" t="s">
        <v>275</v>
      </c>
      <c r="C45" s="262" t="s">
        <v>273</v>
      </c>
      <c r="D45" s="262" t="s">
        <v>276</v>
      </c>
      <c r="E45" s="263"/>
      <c r="F45" s="263"/>
      <c r="G45" s="264"/>
    </row>
    <row r="46" spans="2:7" customFormat="1" ht="15.6">
      <c r="B46" s="265" t="s">
        <v>263</v>
      </c>
      <c r="C46" s="266" t="s">
        <v>264</v>
      </c>
      <c r="D46" s="266" t="s">
        <v>265</v>
      </c>
      <c r="E46" s="267">
        <v>1</v>
      </c>
      <c r="F46" s="267">
        <v>0.39</v>
      </c>
      <c r="G46" s="268" t="s">
        <v>266</v>
      </c>
    </row>
    <row r="47" spans="2:7" customFormat="1" ht="15.6">
      <c r="B47" s="261" t="s">
        <v>275</v>
      </c>
      <c r="C47" s="262" t="s">
        <v>273</v>
      </c>
      <c r="D47" s="262" t="s">
        <v>276</v>
      </c>
      <c r="E47" s="263"/>
      <c r="F47" s="263"/>
      <c r="G47" s="264"/>
    </row>
    <row r="48" spans="2:7" customFormat="1" ht="15.6">
      <c r="B48" s="265" t="s">
        <v>263</v>
      </c>
      <c r="C48" s="266" t="s">
        <v>264</v>
      </c>
      <c r="D48" s="266" t="s">
        <v>265</v>
      </c>
      <c r="E48" s="267">
        <v>1</v>
      </c>
      <c r="F48" s="267">
        <v>7.0000000000000007E-2</v>
      </c>
      <c r="G48" s="268" t="s">
        <v>266</v>
      </c>
    </row>
    <row r="49" spans="2:7" customFormat="1" ht="15.6">
      <c r="B49" s="261" t="s">
        <v>275</v>
      </c>
      <c r="C49" s="262" t="s">
        <v>273</v>
      </c>
      <c r="D49" s="262" t="s">
        <v>276</v>
      </c>
      <c r="E49" s="263"/>
      <c r="F49" s="263"/>
      <c r="G49" s="264"/>
    </row>
    <row r="50" spans="2:7" customFormat="1" ht="15.6">
      <c r="B50" s="265" t="s">
        <v>263</v>
      </c>
      <c r="C50" s="266" t="s">
        <v>264</v>
      </c>
      <c r="D50" s="266" t="s">
        <v>265</v>
      </c>
      <c r="E50" s="267">
        <v>1</v>
      </c>
      <c r="F50" s="267">
        <v>1.01</v>
      </c>
      <c r="G50" s="268" t="s">
        <v>266</v>
      </c>
    </row>
    <row r="51" spans="2:7" customFormat="1" ht="15.6">
      <c r="B51" s="261" t="s">
        <v>275</v>
      </c>
      <c r="C51" s="262" t="s">
        <v>273</v>
      </c>
      <c r="D51" s="262" t="s">
        <v>276</v>
      </c>
      <c r="E51" s="263"/>
      <c r="F51" s="263"/>
      <c r="G51" s="264"/>
    </row>
    <row r="52" spans="2:7" customFormat="1" ht="15.6">
      <c r="B52" s="265" t="s">
        <v>277</v>
      </c>
      <c r="C52" s="266" t="s">
        <v>278</v>
      </c>
      <c r="D52" s="266" t="s">
        <v>279</v>
      </c>
      <c r="E52" s="267">
        <v>1</v>
      </c>
      <c r="F52" s="267">
        <v>4.22</v>
      </c>
      <c r="G52" s="268" t="s">
        <v>280</v>
      </c>
    </row>
    <row r="53" spans="2:7" customFormat="1" ht="15.6">
      <c r="B53" s="261" t="s">
        <v>281</v>
      </c>
      <c r="C53" s="262" t="s">
        <v>278</v>
      </c>
      <c r="D53" s="262" t="s">
        <v>282</v>
      </c>
      <c r="E53" s="263"/>
      <c r="F53" s="263"/>
      <c r="G53" s="264"/>
    </row>
    <row r="54" spans="2:7" customFormat="1" ht="15.6">
      <c r="B54" s="265" t="s">
        <v>281</v>
      </c>
      <c r="C54" s="266" t="s">
        <v>278</v>
      </c>
      <c r="D54" s="266" t="s">
        <v>282</v>
      </c>
      <c r="E54" s="267">
        <v>1</v>
      </c>
      <c r="F54" s="267">
        <v>17.98</v>
      </c>
      <c r="G54" s="268" t="s">
        <v>280</v>
      </c>
    </row>
    <row r="55" spans="2:7" customFormat="1" ht="15.6">
      <c r="B55" s="261" t="s">
        <v>277</v>
      </c>
      <c r="C55" s="262" t="s">
        <v>278</v>
      </c>
      <c r="D55" s="262" t="s">
        <v>279</v>
      </c>
      <c r="E55" s="263"/>
      <c r="F55" s="263"/>
      <c r="G55" s="264"/>
    </row>
    <row r="56" spans="2:7" customFormat="1" ht="15.6">
      <c r="B56" s="265" t="s">
        <v>281</v>
      </c>
      <c r="C56" s="266" t="s">
        <v>278</v>
      </c>
      <c r="D56" s="266" t="s">
        <v>282</v>
      </c>
      <c r="E56" s="267">
        <v>1</v>
      </c>
      <c r="F56" s="267">
        <v>6.3</v>
      </c>
      <c r="G56" s="268" t="s">
        <v>283</v>
      </c>
    </row>
    <row r="57" spans="2:7" customFormat="1" ht="16.2" thickBot="1">
      <c r="B57" s="269" t="s">
        <v>277</v>
      </c>
      <c r="C57" s="270" t="s">
        <v>278</v>
      </c>
      <c r="D57" s="270" t="s">
        <v>279</v>
      </c>
      <c r="E57" s="271"/>
      <c r="F57" s="271"/>
      <c r="G57" s="272"/>
    </row>
    <row r="58" spans="2:7" customFormat="1">
      <c r="B58" s="368" t="s">
        <v>284</v>
      </c>
      <c r="C58" s="368"/>
      <c r="D58" s="368"/>
      <c r="E58" s="368"/>
      <c r="F58" s="368"/>
      <c r="G58" s="368"/>
    </row>
  </sheetData>
  <mergeCells count="4">
    <mergeCell ref="B2:G2"/>
    <mergeCell ref="B3:G3"/>
    <mergeCell ref="B15:G15"/>
    <mergeCell ref="B58:G5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26DC-831D-4EC0-A24C-15EDB6915341}">
  <dimension ref="B2:G30"/>
  <sheetViews>
    <sheetView workbookViewId="0">
      <selection activeCell="F17" sqref="E16:F17"/>
    </sheetView>
  </sheetViews>
  <sheetFormatPr baseColWidth="10" defaultRowHeight="13.2"/>
  <cols>
    <col min="1" max="1" width="11.5546875" customWidth="1"/>
    <col min="2" max="2" width="56.33203125" customWidth="1"/>
    <col min="3" max="3" width="54.88671875" customWidth="1"/>
    <col min="4" max="4" width="11.5546875" customWidth="1"/>
  </cols>
  <sheetData>
    <row r="2" spans="2:7" ht="15.6">
      <c r="B2" s="317" t="s">
        <v>42</v>
      </c>
      <c r="C2" s="317"/>
    </row>
    <row r="3" spans="2:7" ht="15.6">
      <c r="B3" s="317" t="s">
        <v>43</v>
      </c>
      <c r="C3" s="317"/>
    </row>
    <row r="4" spans="2:7" ht="15.6">
      <c r="B4" s="318" t="s">
        <v>44</v>
      </c>
      <c r="C4" s="318"/>
    </row>
    <row r="5" spans="2:7" ht="13.8" customHeight="1">
      <c r="B5" s="313" t="s">
        <v>45</v>
      </c>
      <c r="C5" s="313" t="s">
        <v>46</v>
      </c>
    </row>
    <row r="6" spans="2:7" ht="13.8" customHeight="1">
      <c r="B6" s="313"/>
      <c r="C6" s="313"/>
    </row>
    <row r="7" spans="2:7" ht="15.6">
      <c r="B7" s="19"/>
      <c r="C7" s="17"/>
    </row>
    <row r="8" spans="2:7" ht="15.6">
      <c r="B8" s="20" t="s">
        <v>47</v>
      </c>
      <c r="C8" s="21">
        <v>1764.5733599999999</v>
      </c>
      <c r="E8" s="22"/>
    </row>
    <row r="9" spans="2:7" ht="17.399999999999999">
      <c r="B9" s="20" t="s">
        <v>48</v>
      </c>
      <c r="C9" s="23">
        <v>55140.133333332706</v>
      </c>
      <c r="E9" s="24"/>
    </row>
    <row r="10" spans="2:7" ht="15.6">
      <c r="B10" s="20" t="s">
        <v>49</v>
      </c>
      <c r="C10" s="23">
        <v>47</v>
      </c>
      <c r="E10" s="23"/>
    </row>
    <row r="11" spans="2:7" ht="15.6">
      <c r="B11" s="20" t="s">
        <v>50</v>
      </c>
      <c r="C11" s="21">
        <v>2077.1030100000003</v>
      </c>
      <c r="E11" s="21"/>
    </row>
    <row r="12" spans="2:7" ht="17.399999999999999">
      <c r="B12" s="20" t="s">
        <v>51</v>
      </c>
      <c r="C12" s="25">
        <v>1</v>
      </c>
      <c r="E12" s="21"/>
      <c r="G12" s="26"/>
    </row>
    <row r="13" spans="2:7" ht="15.6">
      <c r="B13" s="20" t="s">
        <v>52</v>
      </c>
      <c r="C13" s="25">
        <v>0</v>
      </c>
      <c r="E13" s="25"/>
    </row>
    <row r="14" spans="2:7" ht="17.399999999999999">
      <c r="B14" s="20" t="s">
        <v>53</v>
      </c>
      <c r="C14" s="23">
        <v>609</v>
      </c>
      <c r="E14" s="21"/>
    </row>
    <row r="15" spans="2:7" ht="17.399999999999999">
      <c r="B15" s="20" t="s">
        <v>54</v>
      </c>
      <c r="C15" s="23">
        <v>4</v>
      </c>
      <c r="E15" s="23"/>
      <c r="F15" s="27"/>
    </row>
    <row r="16" spans="2:7" ht="17.399999999999999">
      <c r="B16" s="20" t="s">
        <v>55</v>
      </c>
      <c r="C16" s="23">
        <v>1</v>
      </c>
      <c r="E16" s="23"/>
    </row>
    <row r="17" spans="2:3" ht="15.6">
      <c r="B17" s="28"/>
      <c r="C17" s="28"/>
    </row>
    <row r="18" spans="2:3" ht="16.2" thickBot="1">
      <c r="B18" s="16"/>
      <c r="C18" s="16"/>
    </row>
    <row r="19" spans="2:3" ht="30.6" customHeight="1">
      <c r="B19" s="316" t="s">
        <v>305</v>
      </c>
      <c r="C19" s="316"/>
    </row>
    <row r="20" spans="2:3" ht="15">
      <c r="B20" s="320" t="s">
        <v>56</v>
      </c>
      <c r="C20" s="320"/>
    </row>
    <row r="21" spans="2:3" ht="16.2">
      <c r="B21" s="321" t="s">
        <v>57</v>
      </c>
      <c r="C21" s="321"/>
    </row>
    <row r="22" spans="2:3" ht="16.2">
      <c r="B22" s="321" t="s">
        <v>58</v>
      </c>
      <c r="C22" s="321"/>
    </row>
    <row r="23" spans="2:3" ht="16.2">
      <c r="B23" s="321" t="s">
        <v>59</v>
      </c>
      <c r="C23" s="321"/>
    </row>
    <row r="24" spans="2:3" ht="16.2">
      <c r="B24" s="321" t="s">
        <v>60</v>
      </c>
      <c r="C24" s="321"/>
    </row>
    <row r="25" spans="2:3" ht="19.2">
      <c r="B25" s="31" t="s">
        <v>61</v>
      </c>
      <c r="C25" s="32"/>
    </row>
    <row r="26" spans="2:3" ht="17.399999999999999">
      <c r="B26" s="31" t="s">
        <v>62</v>
      </c>
      <c r="C26" s="32"/>
    </row>
    <row r="27" spans="2:3" ht="15">
      <c r="B27" s="321" t="s">
        <v>63</v>
      </c>
      <c r="C27" s="321"/>
    </row>
    <row r="28" spans="2:3" ht="15">
      <c r="B28" s="32"/>
      <c r="C28" s="32"/>
    </row>
    <row r="29" spans="2:3" ht="19.2">
      <c r="B29" s="319" t="s">
        <v>64</v>
      </c>
      <c r="C29" s="319"/>
    </row>
    <row r="30" spans="2:3" ht="17.399999999999999">
      <c r="B30" s="33"/>
    </row>
  </sheetData>
  <mergeCells count="13">
    <mergeCell ref="B29:C29"/>
    <mergeCell ref="B20:C20"/>
    <mergeCell ref="B21:C21"/>
    <mergeCell ref="B22:C22"/>
    <mergeCell ref="B23:C23"/>
    <mergeCell ref="B24:C24"/>
    <mergeCell ref="B27:C27"/>
    <mergeCell ref="B19:C19"/>
    <mergeCell ref="B2:C2"/>
    <mergeCell ref="B3:C3"/>
    <mergeCell ref="B4:C4"/>
    <mergeCell ref="B5:B6"/>
    <mergeCell ref="C5:C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BEBE9-C4E6-4AC6-843B-134CC65CDFAC}">
  <dimension ref="A1:Z77"/>
  <sheetViews>
    <sheetView workbookViewId="0">
      <selection activeCell="B22" sqref="B22:J22"/>
    </sheetView>
  </sheetViews>
  <sheetFormatPr baseColWidth="10" defaultRowHeight="15"/>
  <cols>
    <col min="1" max="1" width="11.5546875" style="32" customWidth="1"/>
    <col min="2" max="2" width="29.33203125" style="32" customWidth="1"/>
    <col min="3" max="10" width="15.5546875" style="32" customWidth="1"/>
    <col min="11" max="12" width="11.5546875" style="32" customWidth="1"/>
    <col min="13" max="13" width="13.5546875" style="32" customWidth="1"/>
    <col min="14" max="14" width="13.5546875" style="32" hidden="1" customWidth="1"/>
    <col min="15" max="15" width="18.44140625" style="32" bestFit="1" customWidth="1"/>
    <col min="16" max="16" width="11" style="35" customWidth="1"/>
    <col min="17" max="17" width="20.21875" style="32" customWidth="1"/>
    <col min="18" max="18" width="20.21875" style="32" bestFit="1" customWidth="1"/>
    <col min="19" max="19" width="11.5546875" style="32" customWidth="1"/>
    <col min="20" max="16384" width="11.5546875" style="32"/>
  </cols>
  <sheetData>
    <row r="1" spans="1:26" customFormat="1">
      <c r="A1" s="35"/>
      <c r="B1" s="37"/>
      <c r="C1" s="38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5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customFormat="1">
      <c r="A2" s="35"/>
      <c r="B2" s="35"/>
      <c r="C2" s="38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5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customFormat="1" ht="15.6">
      <c r="A3" s="32"/>
      <c r="B3" s="317" t="s">
        <v>42</v>
      </c>
      <c r="C3" s="317"/>
      <c r="D3" s="317"/>
      <c r="E3" s="317"/>
      <c r="F3" s="317"/>
      <c r="G3" s="317"/>
      <c r="H3" s="317"/>
      <c r="I3" s="317"/>
      <c r="J3" s="317"/>
      <c r="K3" s="317"/>
      <c r="L3" s="32"/>
      <c r="M3" s="32"/>
      <c r="N3" s="32"/>
      <c r="O3" s="32"/>
      <c r="P3" s="35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customFormat="1" ht="15.6">
      <c r="A4" s="32"/>
      <c r="B4" s="317" t="s">
        <v>65</v>
      </c>
      <c r="C4" s="317"/>
      <c r="D4" s="317"/>
      <c r="E4" s="317"/>
      <c r="F4" s="317"/>
      <c r="G4" s="317"/>
      <c r="H4" s="317"/>
      <c r="I4" s="317"/>
      <c r="J4" s="317"/>
      <c r="K4" s="317"/>
      <c r="L4" s="32"/>
      <c r="M4" s="32"/>
      <c r="N4" s="32"/>
      <c r="O4" s="32"/>
      <c r="P4" s="35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customFormat="1" ht="15.6">
      <c r="A5" s="32"/>
      <c r="B5" s="322" t="s">
        <v>44</v>
      </c>
      <c r="C5" s="322"/>
      <c r="D5" s="322"/>
      <c r="E5" s="322"/>
      <c r="F5" s="322"/>
      <c r="G5" s="322"/>
      <c r="H5" s="322"/>
      <c r="I5" s="322"/>
      <c r="J5" s="322"/>
      <c r="K5" s="322"/>
      <c r="L5" s="37"/>
      <c r="M5" s="37"/>
      <c r="N5" s="32"/>
      <c r="O5" s="32"/>
      <c r="P5" s="35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customFormat="1" ht="16.2" thickBot="1">
      <c r="A6" s="32"/>
      <c r="B6" s="323" t="s">
        <v>66</v>
      </c>
      <c r="C6" s="39" t="s">
        <v>39</v>
      </c>
      <c r="D6" s="39" t="s">
        <v>37</v>
      </c>
      <c r="E6" s="39" t="s">
        <v>38</v>
      </c>
      <c r="F6" s="39" t="s">
        <v>38</v>
      </c>
      <c r="G6" s="39" t="s">
        <v>67</v>
      </c>
      <c r="H6" s="39" t="s">
        <v>68</v>
      </c>
      <c r="I6" s="39" t="s">
        <v>69</v>
      </c>
      <c r="J6" s="39" t="s">
        <v>70</v>
      </c>
      <c r="K6" s="39" t="s">
        <v>71</v>
      </c>
      <c r="L6" s="37"/>
      <c r="M6" s="32"/>
      <c r="N6" s="32"/>
      <c r="O6" s="32"/>
      <c r="P6" s="35"/>
      <c r="Q6" s="35"/>
      <c r="R6" s="32"/>
      <c r="S6" s="32"/>
      <c r="T6" s="32"/>
      <c r="U6" s="32"/>
      <c r="V6" s="32"/>
      <c r="W6" s="32"/>
      <c r="X6" s="32"/>
      <c r="Y6" s="32"/>
      <c r="Z6" s="32"/>
    </row>
    <row r="7" spans="1:26" customFormat="1" ht="16.2" thickBot="1">
      <c r="A7" s="32"/>
      <c r="B7" s="323"/>
      <c r="C7" s="40" t="s">
        <v>72</v>
      </c>
      <c r="D7" s="40" t="s">
        <v>73</v>
      </c>
      <c r="E7" s="40" t="s">
        <v>74</v>
      </c>
      <c r="F7" s="40" t="s">
        <v>75</v>
      </c>
      <c r="G7" s="40" t="s">
        <v>76</v>
      </c>
      <c r="H7" s="40" t="s">
        <v>76</v>
      </c>
      <c r="I7" s="40" t="s">
        <v>77</v>
      </c>
      <c r="J7" s="40" t="s">
        <v>78</v>
      </c>
      <c r="K7" s="40" t="s">
        <v>79</v>
      </c>
      <c r="L7" s="37"/>
      <c r="M7" s="32"/>
      <c r="N7" s="32"/>
      <c r="O7" s="32"/>
      <c r="P7" s="35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customFormat="1" ht="15.6">
      <c r="A8" s="32"/>
      <c r="B8" s="35"/>
      <c r="C8" s="34"/>
      <c r="D8" s="34"/>
      <c r="E8" s="34"/>
      <c r="F8" s="34"/>
      <c r="G8" s="34"/>
      <c r="H8" s="34"/>
      <c r="I8" s="34"/>
      <c r="J8" s="34"/>
      <c r="K8" s="32"/>
      <c r="L8" s="37"/>
      <c r="M8" s="32"/>
      <c r="N8" s="32"/>
      <c r="O8" s="32"/>
      <c r="P8" s="35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customFormat="1" ht="15.6">
      <c r="A9" s="32"/>
      <c r="B9" s="17" t="s">
        <v>80</v>
      </c>
      <c r="C9" s="41">
        <v>2.5251000000000001</v>
      </c>
      <c r="D9" s="42">
        <v>4247.3333333333294</v>
      </c>
      <c r="E9" s="42">
        <v>0</v>
      </c>
      <c r="F9" s="41">
        <v>4.07477</v>
      </c>
      <c r="G9" s="41">
        <v>0</v>
      </c>
      <c r="H9" s="41">
        <v>0</v>
      </c>
      <c r="I9" s="42">
        <v>12</v>
      </c>
      <c r="J9" s="42">
        <v>0</v>
      </c>
      <c r="K9" s="42">
        <v>0</v>
      </c>
      <c r="L9" s="37"/>
      <c r="M9" s="32"/>
      <c r="N9" s="32"/>
      <c r="O9" s="35"/>
      <c r="P9" s="35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customFormat="1" ht="15.6">
      <c r="A10" s="32"/>
      <c r="B10" s="17" t="s">
        <v>81</v>
      </c>
      <c r="C10" s="41">
        <v>0.97438000000000002</v>
      </c>
      <c r="D10" s="42">
        <v>3281.666666666662</v>
      </c>
      <c r="E10" s="42">
        <v>0</v>
      </c>
      <c r="F10" s="41">
        <v>4.4275200000000003</v>
      </c>
      <c r="G10" s="41">
        <v>0</v>
      </c>
      <c r="H10" s="41">
        <v>0</v>
      </c>
      <c r="I10" s="42">
        <v>197</v>
      </c>
      <c r="J10" s="42">
        <v>0</v>
      </c>
      <c r="K10" s="42">
        <v>0</v>
      </c>
      <c r="L10" s="35"/>
      <c r="M10" s="35"/>
      <c r="N10" s="35"/>
      <c r="O10" s="32"/>
      <c r="P10" s="35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customFormat="1" ht="15.6">
      <c r="A11" s="32"/>
      <c r="B11" s="17" t="s">
        <v>82</v>
      </c>
      <c r="C11" s="41">
        <v>459.04006000000004</v>
      </c>
      <c r="D11" s="42">
        <v>5225.3333333333312</v>
      </c>
      <c r="E11" s="42">
        <v>0</v>
      </c>
      <c r="F11" s="41">
        <v>2.3775999999999997</v>
      </c>
      <c r="G11" s="41">
        <v>0</v>
      </c>
      <c r="H11" s="41">
        <v>0</v>
      </c>
      <c r="I11" s="42">
        <v>50</v>
      </c>
      <c r="J11" s="42">
        <v>1</v>
      </c>
      <c r="K11" s="42">
        <v>0</v>
      </c>
      <c r="L11" s="35"/>
      <c r="M11" s="35"/>
      <c r="N11" s="35"/>
      <c r="O11" s="32"/>
      <c r="P11" s="35"/>
      <c r="Q11" s="32"/>
      <c r="R11" s="32"/>
      <c r="S11" s="32"/>
      <c r="T11" s="32"/>
      <c r="U11" s="32"/>
      <c r="V11" s="32"/>
      <c r="W11" s="37"/>
      <c r="X11" s="35"/>
      <c r="Y11" s="29"/>
      <c r="Z11" s="32"/>
    </row>
    <row r="12" spans="1:26" customFormat="1" ht="15.6">
      <c r="A12" s="32"/>
      <c r="B12" s="17" t="s">
        <v>83</v>
      </c>
      <c r="C12" s="41">
        <v>0.71658000000000022</v>
      </c>
      <c r="D12" s="42">
        <v>13126.333333333336</v>
      </c>
      <c r="E12" s="42">
        <v>42</v>
      </c>
      <c r="F12" s="41">
        <v>3.8284999999999996</v>
      </c>
      <c r="G12" s="41">
        <v>1</v>
      </c>
      <c r="H12" s="41">
        <v>0</v>
      </c>
      <c r="I12" s="42">
        <v>49.47</v>
      </c>
      <c r="J12" s="42">
        <v>0</v>
      </c>
      <c r="K12" s="42">
        <v>1</v>
      </c>
      <c r="L12" s="35"/>
      <c r="M12" s="35"/>
      <c r="N12" s="35"/>
      <c r="O12" s="32"/>
      <c r="P12" s="35"/>
      <c r="Q12" s="32"/>
      <c r="R12" s="32"/>
      <c r="S12" s="32"/>
      <c r="T12" s="32"/>
      <c r="U12" s="32"/>
      <c r="V12" s="32"/>
      <c r="W12" s="37"/>
      <c r="X12" s="37"/>
      <c r="Y12" s="29"/>
      <c r="Z12" s="32"/>
    </row>
    <row r="13" spans="1:26" customFormat="1" ht="15.6">
      <c r="A13" s="32"/>
      <c r="B13" s="17" t="s">
        <v>84</v>
      </c>
      <c r="C13" s="41">
        <v>23.131050000000016</v>
      </c>
      <c r="D13" s="42">
        <v>3167.9999999999991</v>
      </c>
      <c r="E13" s="42">
        <v>5</v>
      </c>
      <c r="F13" s="41">
        <v>2.9610500000000002</v>
      </c>
      <c r="G13" s="41">
        <v>0</v>
      </c>
      <c r="H13" s="41">
        <v>0</v>
      </c>
      <c r="I13" s="42">
        <v>59</v>
      </c>
      <c r="J13" s="42">
        <v>0</v>
      </c>
      <c r="K13" s="42">
        <v>0</v>
      </c>
      <c r="L13" s="35"/>
      <c r="M13" s="35"/>
      <c r="N13" s="35"/>
      <c r="O13" s="32"/>
      <c r="P13" s="35"/>
      <c r="Q13" s="32"/>
      <c r="R13" s="32"/>
      <c r="S13" s="32"/>
      <c r="T13" s="32"/>
      <c r="U13" s="32"/>
      <c r="V13" s="32"/>
      <c r="W13" s="37"/>
      <c r="X13" s="37"/>
      <c r="Y13" s="29"/>
      <c r="Z13" s="32"/>
    </row>
    <row r="14" spans="1:26" customFormat="1" ht="15.6">
      <c r="A14" s="32"/>
      <c r="B14" s="17" t="s">
        <v>85</v>
      </c>
      <c r="C14" s="43">
        <v>538.87474999999995</v>
      </c>
      <c r="D14" s="42">
        <v>5180.6000000000004</v>
      </c>
      <c r="E14" s="42">
        <v>0</v>
      </c>
      <c r="F14" s="41">
        <v>3.8891300000000228</v>
      </c>
      <c r="G14" s="41">
        <v>0</v>
      </c>
      <c r="H14" s="41">
        <v>0</v>
      </c>
      <c r="I14" s="42">
        <v>1</v>
      </c>
      <c r="J14" s="42">
        <v>2</v>
      </c>
      <c r="K14" s="42">
        <v>0</v>
      </c>
      <c r="L14" s="35"/>
      <c r="M14" s="35"/>
      <c r="N14" s="35"/>
      <c r="O14" s="32"/>
      <c r="P14" s="35"/>
      <c r="Q14" s="32"/>
      <c r="R14" s="32"/>
      <c r="S14" s="32"/>
      <c r="T14" s="32"/>
      <c r="U14" s="32"/>
      <c r="V14" s="32"/>
      <c r="W14" s="37"/>
      <c r="X14" s="35"/>
      <c r="Y14" s="29"/>
      <c r="Z14" s="35"/>
    </row>
    <row r="15" spans="1:26" customFormat="1" ht="15.6">
      <c r="A15" s="32"/>
      <c r="B15" s="17" t="s">
        <v>86</v>
      </c>
      <c r="C15" s="41">
        <v>1.151639999999996</v>
      </c>
      <c r="D15" s="42">
        <v>15518.000000000056</v>
      </c>
      <c r="E15" s="42">
        <v>0</v>
      </c>
      <c r="F15" s="41">
        <v>17.971710000000002</v>
      </c>
      <c r="G15" s="41">
        <v>0</v>
      </c>
      <c r="H15" s="41">
        <v>0</v>
      </c>
      <c r="I15" s="42">
        <v>241</v>
      </c>
      <c r="J15" s="42">
        <v>1</v>
      </c>
      <c r="K15" s="42">
        <v>0</v>
      </c>
      <c r="L15" s="35"/>
      <c r="M15" s="35"/>
      <c r="N15" s="35"/>
      <c r="O15" s="32"/>
      <c r="P15" s="35"/>
      <c r="Q15" s="32"/>
      <c r="R15" s="32"/>
      <c r="S15" s="32"/>
      <c r="T15" s="32"/>
      <c r="U15" s="32"/>
      <c r="V15" s="32"/>
      <c r="W15" s="37"/>
      <c r="X15" s="35"/>
      <c r="Y15" s="29"/>
      <c r="Z15" s="35"/>
    </row>
    <row r="16" spans="1:26" customFormat="1" ht="15.6">
      <c r="A16" s="32"/>
      <c r="B16" s="17" t="s">
        <v>87</v>
      </c>
      <c r="C16" s="41">
        <v>485</v>
      </c>
      <c r="D16" s="42"/>
      <c r="E16" s="42"/>
      <c r="F16" s="41">
        <v>2024.6237000000001</v>
      </c>
      <c r="G16" s="41"/>
      <c r="H16" s="41"/>
      <c r="I16" s="42"/>
      <c r="J16" s="42"/>
      <c r="K16" s="42"/>
      <c r="L16" s="35"/>
      <c r="M16" s="35"/>
      <c r="N16" s="35"/>
      <c r="O16" s="32"/>
      <c r="P16" s="35"/>
      <c r="Q16" s="32"/>
      <c r="R16" s="32"/>
      <c r="S16" s="32"/>
      <c r="T16" s="32"/>
      <c r="U16" s="32"/>
      <c r="V16" s="32"/>
      <c r="W16" s="37"/>
      <c r="X16" s="35"/>
      <c r="Y16" s="29"/>
      <c r="Z16" s="35"/>
    </row>
    <row r="17" spans="1:26" customFormat="1" ht="15.6">
      <c r="A17" s="32"/>
      <c r="B17" s="17" t="s">
        <v>88</v>
      </c>
      <c r="C17" s="41">
        <v>249</v>
      </c>
      <c r="D17" s="42"/>
      <c r="E17" s="42"/>
      <c r="F17" s="41"/>
      <c r="G17" s="41">
        <v>0</v>
      </c>
      <c r="H17" s="41"/>
      <c r="I17" s="42"/>
      <c r="J17" s="42"/>
      <c r="K17" s="42"/>
      <c r="L17" s="29"/>
      <c r="M17" s="35"/>
      <c r="N17" s="35"/>
      <c r="O17" s="35"/>
      <c r="P17" s="32"/>
      <c r="Q17" s="32"/>
      <c r="R17" s="29"/>
      <c r="S17" s="32"/>
      <c r="T17" s="32"/>
      <c r="U17" s="32"/>
      <c r="V17" s="32"/>
      <c r="W17" s="37"/>
      <c r="X17" s="37"/>
      <c r="Y17" s="29"/>
      <c r="Z17" s="35"/>
    </row>
    <row r="18" spans="1:26" customFormat="1" ht="15.6">
      <c r="A18" s="32"/>
      <c r="B18" s="17" t="s">
        <v>89</v>
      </c>
      <c r="C18" s="41">
        <v>4.1618199999999987</v>
      </c>
      <c r="D18" s="42">
        <v>5392.8666666666686</v>
      </c>
      <c r="E18" s="42">
        <v>0</v>
      </c>
      <c r="F18" s="41">
        <v>12.948770000000007</v>
      </c>
      <c r="G18" s="41">
        <v>0</v>
      </c>
      <c r="H18" s="41">
        <v>0</v>
      </c>
      <c r="I18" s="42">
        <v>0</v>
      </c>
      <c r="J18" s="42">
        <v>0</v>
      </c>
      <c r="K18" s="42">
        <v>0</v>
      </c>
      <c r="L18" s="32"/>
      <c r="M18" s="29"/>
      <c r="N18" s="32"/>
      <c r="O18" s="29"/>
      <c r="P18" s="32"/>
      <c r="Q18" s="29"/>
      <c r="R18" s="29"/>
      <c r="S18" s="32"/>
      <c r="T18" s="32"/>
      <c r="U18" s="32"/>
      <c r="V18" s="32"/>
      <c r="W18" s="37"/>
      <c r="X18" s="35"/>
      <c r="Y18" s="29"/>
      <c r="Z18" s="35"/>
    </row>
    <row r="19" spans="1:26" customFormat="1" ht="15.6">
      <c r="A19" s="32"/>
      <c r="B19" s="17" t="s">
        <v>90</v>
      </c>
      <c r="C19" s="41"/>
      <c r="D19" s="42"/>
      <c r="E19" s="42"/>
      <c r="F19" s="41"/>
      <c r="G19" s="41"/>
      <c r="H19" s="41"/>
      <c r="I19" s="42"/>
      <c r="J19" s="42"/>
      <c r="K19" s="42"/>
      <c r="L19" s="32"/>
      <c r="M19" s="29"/>
      <c r="N19" s="32"/>
      <c r="O19" s="29"/>
      <c r="P19" s="32"/>
      <c r="Q19" s="29"/>
      <c r="R19" s="29"/>
      <c r="S19" s="32"/>
      <c r="T19" s="32"/>
      <c r="U19" s="32"/>
      <c r="V19" s="32"/>
      <c r="W19" s="37"/>
      <c r="X19" s="35"/>
      <c r="Y19" s="37"/>
      <c r="Z19" s="44"/>
    </row>
    <row r="20" spans="1:26" customFormat="1" ht="15" customHeight="1">
      <c r="A20" s="32"/>
      <c r="B20" s="28"/>
      <c r="C20" s="45"/>
      <c r="D20" s="46"/>
      <c r="E20" s="46"/>
      <c r="F20" s="45"/>
      <c r="G20" s="45"/>
      <c r="H20" s="45"/>
      <c r="I20" s="46"/>
      <c r="J20" s="46"/>
      <c r="K20" s="47"/>
      <c r="L20" s="32"/>
      <c r="M20" s="29"/>
      <c r="N20" s="32"/>
      <c r="O20" s="29"/>
      <c r="P20" s="32"/>
      <c r="Q20" s="29"/>
      <c r="R20" s="29"/>
      <c r="S20" s="32"/>
      <c r="T20" s="32"/>
      <c r="U20" s="32"/>
      <c r="V20" s="32"/>
      <c r="W20" s="32"/>
      <c r="X20" s="32"/>
      <c r="Y20" s="32"/>
      <c r="Z20" s="32"/>
    </row>
    <row r="21" spans="1:26" customFormat="1" ht="16.2" thickBot="1">
      <c r="A21" s="32"/>
      <c r="B21" s="40" t="s">
        <v>2</v>
      </c>
      <c r="C21" s="48">
        <f>+Decomisos_Mes!C8</f>
        <v>1764.5733599999999</v>
      </c>
      <c r="D21" s="49">
        <f>+Decomisos_Mes!C9</f>
        <v>55140.133333332706</v>
      </c>
      <c r="E21" s="49">
        <f>+Decomisos_Mes!C10</f>
        <v>47</v>
      </c>
      <c r="F21" s="48">
        <f>+Decomisos_Mes!C11</f>
        <v>2077.1030100000003</v>
      </c>
      <c r="G21" s="48">
        <f>+Decomisos_Mes!C12</f>
        <v>1</v>
      </c>
      <c r="H21" s="48">
        <f>+Decomisos_Mes!C13</f>
        <v>0</v>
      </c>
      <c r="I21" s="49">
        <f>+Decomisos_Mes!C14</f>
        <v>609</v>
      </c>
      <c r="J21" s="49">
        <f>+Decomisos_Mes!C15</f>
        <v>4</v>
      </c>
      <c r="K21" s="49">
        <f>+Decomisos_Mes!C16</f>
        <v>1</v>
      </c>
      <c r="L21" s="32"/>
      <c r="M21" s="29"/>
      <c r="N21" s="32"/>
      <c r="O21" s="29"/>
      <c r="P21" s="29"/>
      <c r="Q21" s="29"/>
      <c r="R21" s="29"/>
      <c r="S21" s="35"/>
      <c r="T21" s="35"/>
      <c r="U21" s="35"/>
      <c r="V21" s="32"/>
      <c r="W21" s="32"/>
      <c r="X21" s="32"/>
      <c r="Y21" s="32"/>
      <c r="Z21" s="32"/>
    </row>
    <row r="22" spans="1:26" customFormat="1">
      <c r="A22" s="32"/>
      <c r="B22" s="324" t="s">
        <v>305</v>
      </c>
      <c r="C22" s="324"/>
      <c r="D22" s="324"/>
      <c r="E22" s="324"/>
      <c r="F22" s="324"/>
      <c r="G22" s="324"/>
      <c r="H22" s="324"/>
      <c r="I22" s="324"/>
      <c r="J22" s="324"/>
      <c r="K22" s="32"/>
      <c r="L22" s="32"/>
      <c r="M22" s="32"/>
      <c r="N22" s="32"/>
      <c r="O22" s="29"/>
      <c r="P22" s="29"/>
      <c r="Q22" s="29"/>
      <c r="R22" s="29"/>
      <c r="S22" s="35"/>
      <c r="T22" s="35"/>
      <c r="U22" s="35"/>
      <c r="V22" s="32"/>
      <c r="W22" s="32"/>
      <c r="X22" s="32"/>
      <c r="Y22" s="32"/>
      <c r="Z22" s="32"/>
    </row>
    <row r="23" spans="1:26" customFormat="1">
      <c r="A23" s="32"/>
      <c r="B23" s="320" t="s">
        <v>56</v>
      </c>
      <c r="C23" s="320"/>
      <c r="D23" s="320"/>
      <c r="E23" s="320"/>
      <c r="F23" s="320"/>
      <c r="G23" s="320"/>
      <c r="H23" s="320"/>
      <c r="I23" s="320"/>
      <c r="J23" s="320"/>
      <c r="K23" s="32"/>
      <c r="L23" s="32"/>
      <c r="M23" s="32"/>
      <c r="N23" s="32"/>
      <c r="O23" s="32"/>
      <c r="P23" s="35"/>
      <c r="Q23" s="29"/>
      <c r="R23" s="35"/>
      <c r="S23" s="35"/>
      <c r="T23" s="35"/>
      <c r="U23" s="35"/>
      <c r="V23" s="32"/>
      <c r="W23" s="32"/>
      <c r="X23" s="32"/>
      <c r="Y23" s="32"/>
      <c r="Z23" s="32"/>
    </row>
    <row r="24" spans="1:26" customFormat="1">
      <c r="A24" s="32"/>
      <c r="B24" s="321" t="s">
        <v>91</v>
      </c>
      <c r="C24" s="321"/>
      <c r="D24" s="321"/>
      <c r="E24" s="321"/>
      <c r="F24" s="321"/>
      <c r="G24" s="321"/>
      <c r="H24" s="321"/>
      <c r="I24" s="321"/>
      <c r="J24" s="321"/>
      <c r="K24" s="32"/>
      <c r="L24" s="32"/>
      <c r="M24" s="32"/>
      <c r="N24" s="32"/>
      <c r="O24" s="32"/>
      <c r="P24" s="35"/>
      <c r="Q24" s="29"/>
      <c r="R24" s="35"/>
      <c r="S24" s="35"/>
      <c r="T24" s="35"/>
      <c r="U24" s="35"/>
      <c r="V24" s="32"/>
      <c r="W24" s="32"/>
      <c r="X24" s="32"/>
      <c r="Y24" s="32"/>
      <c r="Z24" s="32"/>
    </row>
    <row r="25" spans="1:26" customFormat="1">
      <c r="A25" s="32"/>
      <c r="B25" s="321" t="s">
        <v>92</v>
      </c>
      <c r="C25" s="321"/>
      <c r="D25" s="321"/>
      <c r="E25" s="321"/>
      <c r="F25" s="321"/>
      <c r="G25" s="321"/>
      <c r="H25" s="321"/>
      <c r="I25" s="321"/>
      <c r="J25" s="321"/>
      <c r="K25" s="32"/>
      <c r="L25" s="32"/>
      <c r="M25" s="32"/>
      <c r="N25" s="32"/>
      <c r="O25" s="35"/>
      <c r="P25" s="35"/>
      <c r="Q25" s="29"/>
      <c r="R25" s="35"/>
      <c r="S25" s="35"/>
      <c r="T25" s="35"/>
      <c r="U25" s="35"/>
      <c r="V25" s="32"/>
      <c r="W25" s="32"/>
      <c r="X25" s="32"/>
      <c r="Y25" s="32"/>
      <c r="Z25" s="32"/>
    </row>
    <row r="26" spans="1:26" customFormat="1">
      <c r="A26" s="32"/>
      <c r="B26" s="321" t="s">
        <v>93</v>
      </c>
      <c r="C26" s="321"/>
      <c r="D26" s="321"/>
      <c r="E26" s="321"/>
      <c r="F26" s="321"/>
      <c r="G26" s="321"/>
      <c r="H26" s="321"/>
      <c r="I26" s="321"/>
      <c r="J26" s="321"/>
      <c r="K26" s="32"/>
      <c r="L26" s="32"/>
      <c r="M26" s="32"/>
      <c r="N26" s="32"/>
      <c r="O26" s="32"/>
      <c r="P26" s="35"/>
      <c r="Q26" s="35"/>
      <c r="R26" s="35"/>
      <c r="S26" s="35"/>
      <c r="T26" s="35"/>
      <c r="U26" s="35"/>
      <c r="V26" s="32"/>
      <c r="W26" s="32"/>
      <c r="X26" s="32"/>
      <c r="Y26" s="32"/>
      <c r="Z26" s="32"/>
    </row>
    <row r="27" spans="1:26" customFormat="1">
      <c r="A27" s="32"/>
      <c r="B27" s="321" t="s">
        <v>94</v>
      </c>
      <c r="C27" s="321"/>
      <c r="D27" s="321"/>
      <c r="E27" s="321"/>
      <c r="F27" s="321"/>
      <c r="G27" s="321"/>
      <c r="H27" s="321"/>
      <c r="I27" s="321"/>
      <c r="J27" s="321"/>
      <c r="K27" s="32"/>
      <c r="L27" s="32"/>
      <c r="M27" s="32"/>
      <c r="N27" s="32"/>
      <c r="O27" s="32"/>
      <c r="P27" s="35"/>
      <c r="Q27" s="35"/>
      <c r="R27" s="32"/>
      <c r="S27" s="32"/>
      <c r="T27" s="32"/>
      <c r="U27" s="32"/>
      <c r="V27" s="32"/>
      <c r="W27" s="32"/>
      <c r="X27" s="32"/>
      <c r="Y27" s="32"/>
      <c r="Z27" s="32"/>
    </row>
    <row r="28" spans="1:26" customFormat="1">
      <c r="A28" s="32"/>
      <c r="B28" s="321" t="s">
        <v>63</v>
      </c>
      <c r="C28" s="32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5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customFormat="1">
      <c r="A29" s="32"/>
      <c r="B29" s="32"/>
      <c r="C29" s="32"/>
      <c r="D29" s="32"/>
      <c r="E29" s="32"/>
      <c r="F29" s="32"/>
      <c r="G29" s="32"/>
      <c r="H29" s="50"/>
      <c r="I29" s="32"/>
      <c r="J29" s="32"/>
      <c r="K29" s="32"/>
      <c r="L29" s="32"/>
      <c r="M29" s="35"/>
      <c r="N29" s="32"/>
      <c r="O29" s="32"/>
      <c r="P29" s="35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customFormat="1">
      <c r="A30" s="32"/>
      <c r="B30" s="32"/>
      <c r="C30" s="32"/>
      <c r="D30" s="51"/>
      <c r="E30" s="32"/>
      <c r="F30" s="50"/>
      <c r="G30" s="32"/>
      <c r="H30" s="32"/>
      <c r="I30" s="32"/>
      <c r="J30" s="32"/>
      <c r="K30" s="32"/>
      <c r="L30" s="32"/>
      <c r="M30" s="32"/>
      <c r="N30" s="32"/>
      <c r="O30" s="32"/>
      <c r="P30" s="35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customFormat="1">
      <c r="A31" s="32"/>
      <c r="B31" s="32"/>
      <c r="C31" s="32"/>
      <c r="D31" s="5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5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customForma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6"/>
      <c r="P32" s="35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4" spans="1:26" customForma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52"/>
      <c r="P34" s="35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customFormat="1" ht="15.6">
      <c r="A35" s="32"/>
      <c r="B35" s="17"/>
      <c r="C35" s="53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5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customFormat="1" ht="15.6">
      <c r="A36" s="32"/>
      <c r="B36" s="17"/>
      <c r="C36" s="53"/>
      <c r="D36" s="32"/>
      <c r="E36" s="32"/>
      <c r="F36" s="32"/>
      <c r="G36" s="32"/>
      <c r="H36" s="32"/>
      <c r="I36" s="32"/>
      <c r="J36" s="17"/>
      <c r="K36" s="32"/>
      <c r="L36" s="32"/>
      <c r="M36" s="32"/>
      <c r="N36" s="32"/>
      <c r="O36" s="32"/>
      <c r="P36" s="35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customFormat="1" ht="15.6">
      <c r="A37" s="32"/>
      <c r="B37" s="17"/>
      <c r="C37" s="53"/>
      <c r="D37" s="32"/>
      <c r="E37" s="32"/>
      <c r="F37" s="32"/>
      <c r="G37" s="32"/>
      <c r="H37" s="32"/>
      <c r="I37" s="32"/>
      <c r="J37" s="17"/>
      <c r="K37" s="32"/>
      <c r="L37" s="32"/>
      <c r="M37" s="32"/>
      <c r="N37" s="32"/>
      <c r="O37" s="32"/>
      <c r="P37" s="35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customFormat="1" ht="15.6">
      <c r="A38" s="32"/>
      <c r="B38" s="17"/>
      <c r="C38" s="53"/>
      <c r="D38" s="32"/>
      <c r="E38" s="32"/>
      <c r="F38" s="32"/>
      <c r="G38" s="32"/>
      <c r="H38" s="32"/>
      <c r="I38" s="32"/>
      <c r="J38" s="17"/>
      <c r="K38" s="32"/>
      <c r="L38" s="32"/>
      <c r="M38" s="32"/>
      <c r="N38" s="32"/>
      <c r="O38" s="32"/>
      <c r="P38" s="35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customFormat="1" ht="15.6">
      <c r="A39" s="32"/>
      <c r="B39" s="17"/>
      <c r="C39" s="53"/>
      <c r="D39" s="32"/>
      <c r="E39" s="32"/>
      <c r="F39" s="32"/>
      <c r="G39" s="32"/>
      <c r="H39" s="32"/>
      <c r="I39" s="32"/>
      <c r="J39" s="17"/>
      <c r="K39" s="32"/>
      <c r="L39" s="32"/>
      <c r="M39" s="32"/>
      <c r="N39" s="32"/>
      <c r="O39" s="32"/>
      <c r="P39" s="35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customFormat="1" ht="15.6">
      <c r="A40" s="32"/>
      <c r="B40" s="17"/>
      <c r="C40" s="53"/>
      <c r="D40" s="32"/>
      <c r="E40" s="32"/>
      <c r="F40" s="32"/>
      <c r="G40" s="32"/>
      <c r="H40" s="32"/>
      <c r="I40" s="32"/>
      <c r="J40" s="17"/>
      <c r="K40" s="32"/>
      <c r="L40" s="32"/>
      <c r="M40" s="32"/>
      <c r="N40" s="32"/>
      <c r="O40" s="32"/>
      <c r="P40" s="35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customFormat="1" ht="15.6">
      <c r="A41" s="32"/>
      <c r="B41" s="17"/>
      <c r="C41" s="53"/>
      <c r="D41" s="32"/>
      <c r="E41" s="32"/>
      <c r="F41" s="32"/>
      <c r="G41" s="32"/>
      <c r="H41" s="32"/>
      <c r="I41" s="32"/>
      <c r="J41" s="17"/>
      <c r="K41" s="32"/>
      <c r="L41" s="32"/>
      <c r="M41" s="32"/>
      <c r="N41" s="32"/>
      <c r="O41" s="32"/>
      <c r="P41" s="35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customFormat="1" ht="15.6">
      <c r="A42" s="32"/>
      <c r="B42" s="17"/>
      <c r="C42" s="53"/>
      <c r="D42" s="32"/>
      <c r="E42" s="32"/>
      <c r="F42" s="32"/>
      <c r="G42" s="32"/>
      <c r="H42" s="32"/>
      <c r="I42" s="32"/>
      <c r="J42" s="17"/>
      <c r="K42" s="32"/>
      <c r="L42" s="32"/>
      <c r="M42" s="32"/>
      <c r="N42" s="32"/>
      <c r="O42" s="32"/>
      <c r="P42" s="35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customFormat="1" ht="15.6">
      <c r="A43" s="32"/>
      <c r="B43" s="17"/>
      <c r="C43" s="54"/>
      <c r="D43" s="32"/>
      <c r="E43" s="32"/>
      <c r="F43" s="32"/>
      <c r="G43" s="32"/>
      <c r="H43" s="32"/>
      <c r="I43" s="32"/>
      <c r="J43" s="17"/>
      <c r="K43" s="32"/>
      <c r="L43" s="32"/>
      <c r="M43" s="32"/>
      <c r="N43" s="32"/>
      <c r="O43" s="32"/>
      <c r="P43" s="35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customFormat="1" ht="15.6">
      <c r="A44" s="32"/>
      <c r="B44" s="17"/>
      <c r="C44" s="53"/>
      <c r="D44" s="32"/>
      <c r="E44" s="32"/>
      <c r="F44" s="32"/>
      <c r="G44" s="32"/>
      <c r="H44" s="32"/>
      <c r="I44" s="32"/>
      <c r="J44" s="17"/>
      <c r="K44" s="32"/>
      <c r="L44" s="32"/>
      <c r="M44" s="32"/>
      <c r="N44" s="32"/>
      <c r="O44" s="32"/>
      <c r="P44" s="35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customFormat="1" ht="15.6">
      <c r="A45" s="32"/>
      <c r="B45" s="32"/>
      <c r="C45" s="32"/>
      <c r="D45" s="32"/>
      <c r="E45" s="32"/>
      <c r="F45" s="32"/>
      <c r="G45" s="32"/>
      <c r="H45" s="32"/>
      <c r="I45" s="32"/>
      <c r="J45" s="17"/>
      <c r="K45" s="32"/>
      <c r="L45" s="32"/>
      <c r="M45" s="32"/>
      <c r="N45" s="32"/>
      <c r="O45" s="32"/>
      <c r="P45" s="35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68" spans="1:26" customFormat="1" ht="15.6">
      <c r="A68" s="32"/>
      <c r="B68" s="32"/>
      <c r="C68" s="32"/>
      <c r="D68" s="17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5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customFormat="1" ht="15.6">
      <c r="A69" s="32"/>
      <c r="B69" s="32"/>
      <c r="C69" s="32"/>
      <c r="D69" s="17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5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customFormat="1" ht="15.6">
      <c r="A70" s="32"/>
      <c r="B70" s="32"/>
      <c r="C70" s="32"/>
      <c r="D70" s="17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5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customFormat="1" ht="15.6">
      <c r="A71" s="32"/>
      <c r="B71" s="32"/>
      <c r="C71" s="32"/>
      <c r="D71" s="17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5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customFormat="1" ht="15.6">
      <c r="A72" s="32"/>
      <c r="B72" s="32"/>
      <c r="C72" s="32"/>
      <c r="D72" s="17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5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customFormat="1" ht="15.6">
      <c r="A73" s="32"/>
      <c r="B73" s="32"/>
      <c r="C73" s="32"/>
      <c r="D73" s="17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5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customFormat="1" ht="15.6">
      <c r="A74" s="32"/>
      <c r="B74" s="32"/>
      <c r="C74" s="32"/>
      <c r="D74" s="17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5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customFormat="1" ht="15.6">
      <c r="A75" s="32"/>
      <c r="B75" s="32"/>
      <c r="C75" s="32"/>
      <c r="D75" s="17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5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customFormat="1" ht="15.6">
      <c r="A76" s="32"/>
      <c r="B76" s="32"/>
      <c r="C76" s="32"/>
      <c r="D76" s="17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5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customFormat="1" ht="15.6">
      <c r="A77" s="32"/>
      <c r="B77" s="32"/>
      <c r="C77" s="32"/>
      <c r="D77" s="17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5"/>
      <c r="Q77" s="32"/>
      <c r="R77" s="32"/>
      <c r="S77" s="32"/>
      <c r="T77" s="32"/>
      <c r="U77" s="32"/>
      <c r="V77" s="32"/>
      <c r="W77" s="32"/>
      <c r="X77" s="32"/>
      <c r="Y77" s="32"/>
      <c r="Z77" s="32"/>
    </row>
  </sheetData>
  <mergeCells count="11">
    <mergeCell ref="B24:J24"/>
    <mergeCell ref="B25:J25"/>
    <mergeCell ref="B26:J26"/>
    <mergeCell ref="B27:J27"/>
    <mergeCell ref="B28:C28"/>
    <mergeCell ref="B23:J23"/>
    <mergeCell ref="B3:K3"/>
    <mergeCell ref="B4:K4"/>
    <mergeCell ref="B5:K5"/>
    <mergeCell ref="B6:B7"/>
    <mergeCell ref="B22:J22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F43FB-99EA-4487-9400-5C11EE2BB5B8}">
  <dimension ref="A2:P52"/>
  <sheetViews>
    <sheetView workbookViewId="0">
      <selection activeCell="B29" sqref="B29:J29"/>
    </sheetView>
  </sheetViews>
  <sheetFormatPr baseColWidth="10" defaultColWidth="11.33203125" defaultRowHeight="14.4"/>
  <cols>
    <col min="1" max="1" width="11.33203125" style="55" customWidth="1"/>
    <col min="2" max="2" width="21.6640625" style="55" customWidth="1"/>
    <col min="3" max="3" width="15.44140625" style="56" customWidth="1"/>
    <col min="4" max="4" width="14.44140625" style="55" customWidth="1"/>
    <col min="5" max="5" width="16.33203125" style="55" customWidth="1"/>
    <col min="6" max="6" width="16.5546875" style="55" customWidth="1"/>
    <col min="7" max="7" width="14.33203125" style="55" customWidth="1"/>
    <col min="8" max="8" width="18.44140625" style="55" customWidth="1"/>
    <col min="9" max="9" width="14.33203125" style="55" customWidth="1"/>
    <col min="10" max="10" width="14" style="55" customWidth="1"/>
    <col min="11" max="14" width="11.33203125" style="55" customWidth="1"/>
    <col min="15" max="15" width="25.6640625" style="55" bestFit="1" customWidth="1"/>
    <col min="16" max="16" width="11.33203125" style="55" customWidth="1"/>
    <col min="17" max="16384" width="11.33203125" style="55"/>
  </cols>
  <sheetData>
    <row r="2" spans="1:16" ht="15.6">
      <c r="A2" s="57"/>
      <c r="B2" s="317" t="s">
        <v>42</v>
      </c>
      <c r="C2" s="317"/>
      <c r="D2" s="317"/>
      <c r="E2" s="317"/>
      <c r="F2" s="317"/>
      <c r="G2" s="317"/>
      <c r="H2" s="317"/>
      <c r="I2" s="317"/>
      <c r="J2" s="317"/>
      <c r="K2" s="317"/>
    </row>
    <row r="3" spans="1:16" ht="15.6">
      <c r="B3" s="317" t="s">
        <v>296</v>
      </c>
      <c r="C3" s="317"/>
      <c r="D3" s="317"/>
      <c r="E3" s="317"/>
      <c r="F3" s="317"/>
      <c r="G3" s="317"/>
      <c r="H3" s="317"/>
      <c r="I3" s="317"/>
      <c r="J3" s="317"/>
      <c r="K3" s="317"/>
    </row>
    <row r="4" spans="1:16" ht="15.6">
      <c r="B4" s="322"/>
      <c r="C4" s="322"/>
      <c r="D4" s="322"/>
      <c r="E4" s="322"/>
      <c r="F4" s="322"/>
      <c r="G4" s="322"/>
      <c r="H4" s="322"/>
      <c r="I4" s="322"/>
      <c r="J4" s="322"/>
      <c r="K4" s="322"/>
    </row>
    <row r="5" spans="1:16" ht="16.2" thickBot="1">
      <c r="B5" s="323" t="s">
        <v>3</v>
      </c>
      <c r="C5" s="39" t="s">
        <v>39</v>
      </c>
      <c r="D5" s="39" t="s">
        <v>37</v>
      </c>
      <c r="E5" s="39" t="s">
        <v>95</v>
      </c>
      <c r="F5" s="39" t="s">
        <v>38</v>
      </c>
      <c r="G5" s="39" t="s">
        <v>67</v>
      </c>
      <c r="H5" s="39" t="s">
        <v>68</v>
      </c>
      <c r="I5" s="39" t="s">
        <v>69</v>
      </c>
      <c r="J5" s="39" t="s">
        <v>96</v>
      </c>
      <c r="K5" s="39" t="s">
        <v>71</v>
      </c>
    </row>
    <row r="6" spans="1:16" ht="16.2" thickBot="1">
      <c r="B6" s="323"/>
      <c r="C6" s="40" t="s">
        <v>97</v>
      </c>
      <c r="D6" s="40" t="s">
        <v>73</v>
      </c>
      <c r="E6" s="40" t="s">
        <v>98</v>
      </c>
      <c r="F6" s="40" t="s">
        <v>75</v>
      </c>
      <c r="G6" s="40" t="s">
        <v>76</v>
      </c>
      <c r="H6" s="40" t="s">
        <v>76</v>
      </c>
      <c r="I6" s="40" t="s">
        <v>77</v>
      </c>
      <c r="J6" s="40" t="s">
        <v>99</v>
      </c>
      <c r="K6" s="40" t="s">
        <v>100</v>
      </c>
    </row>
    <row r="7" spans="1:16" ht="9.75" customHeight="1">
      <c r="B7" s="19"/>
      <c r="C7" s="59"/>
      <c r="D7" s="17"/>
      <c r="E7" s="17"/>
      <c r="F7" s="17"/>
      <c r="G7" s="17"/>
      <c r="H7" s="17"/>
      <c r="I7" s="17"/>
      <c r="J7" s="17"/>
      <c r="K7" s="28"/>
    </row>
    <row r="8" spans="1:16" ht="15.6">
      <c r="B8" s="19" t="s">
        <v>101</v>
      </c>
      <c r="C8" s="60">
        <f t="shared" ref="C8:K8" si="0">SUM(C9:C11)</f>
        <v>6149.4636700000001</v>
      </c>
      <c r="D8" s="60">
        <f t="shared" si="0"/>
        <v>116284.13333333349</v>
      </c>
      <c r="E8" s="60">
        <f t="shared" si="0"/>
        <v>9337</v>
      </c>
      <c r="F8" s="60">
        <f t="shared" si="0"/>
        <v>2734.6903100000004</v>
      </c>
      <c r="G8" s="60">
        <f t="shared" si="0"/>
        <v>0.26680999999999999</v>
      </c>
      <c r="H8" s="60">
        <f t="shared" si="0"/>
        <v>1.0000000000000001E-5</v>
      </c>
      <c r="I8" s="60">
        <f t="shared" si="0"/>
        <v>3338.2000000000003</v>
      </c>
      <c r="J8" s="60">
        <f t="shared" si="0"/>
        <v>284</v>
      </c>
      <c r="K8" s="60">
        <f t="shared" si="0"/>
        <v>0</v>
      </c>
    </row>
    <row r="9" spans="1:16" ht="15.6">
      <c r="B9" s="17" t="s">
        <v>6</v>
      </c>
      <c r="C9" s="61">
        <v>1048.2616499999999</v>
      </c>
      <c r="D9" s="62">
        <v>41753.733333333206</v>
      </c>
      <c r="E9" s="62">
        <v>303</v>
      </c>
      <c r="F9" s="61">
        <v>42.683499999999988</v>
      </c>
      <c r="G9" s="63">
        <v>1.7750000000000002E-2</v>
      </c>
      <c r="H9" s="64">
        <v>0</v>
      </c>
      <c r="I9" s="62">
        <v>1269.5</v>
      </c>
      <c r="J9" s="62">
        <v>240</v>
      </c>
      <c r="K9" s="28">
        <v>0</v>
      </c>
    </row>
    <row r="10" spans="1:16" ht="15.6">
      <c r="B10" s="17" t="s">
        <v>7</v>
      </c>
      <c r="C10" s="61">
        <v>830.13444999999979</v>
      </c>
      <c r="D10" s="62">
        <v>32368.466666666925</v>
      </c>
      <c r="E10" s="62">
        <v>255</v>
      </c>
      <c r="F10" s="61">
        <v>2539.5660399999997</v>
      </c>
      <c r="G10" s="63">
        <v>3.8859999999999999E-2</v>
      </c>
      <c r="H10" s="64">
        <v>0</v>
      </c>
      <c r="I10" s="62">
        <v>1304.3</v>
      </c>
      <c r="J10" s="62">
        <v>17</v>
      </c>
      <c r="K10" s="28">
        <v>0</v>
      </c>
    </row>
    <row r="11" spans="1:16" ht="15.6">
      <c r="B11" s="17" t="s">
        <v>8</v>
      </c>
      <c r="C11" s="65">
        <v>4271.0675700000002</v>
      </c>
      <c r="D11" s="66">
        <v>42161.933333333363</v>
      </c>
      <c r="E11" s="66">
        <v>8779</v>
      </c>
      <c r="F11" s="65">
        <v>152.44077000000041</v>
      </c>
      <c r="G11" s="65">
        <v>0.2102</v>
      </c>
      <c r="H11" s="64">
        <v>1.0000000000000001E-5</v>
      </c>
      <c r="I11" s="66">
        <v>764.4</v>
      </c>
      <c r="J11" s="66">
        <v>27</v>
      </c>
      <c r="K11" s="66">
        <v>0</v>
      </c>
    </row>
    <row r="12" spans="1:16" ht="10.5" customHeight="1">
      <c r="B12" s="17"/>
      <c r="C12" s="61"/>
      <c r="D12" s="62"/>
      <c r="E12" s="62"/>
      <c r="F12" s="61"/>
      <c r="G12" s="63"/>
      <c r="H12" s="63"/>
      <c r="I12" s="62"/>
      <c r="J12" s="62"/>
      <c r="K12" s="28"/>
    </row>
    <row r="13" spans="1:16" ht="15.6">
      <c r="B13" s="19" t="s">
        <v>102</v>
      </c>
      <c r="C13" s="60">
        <f t="shared" ref="C13:K13" si="1">SUM(C14:C16)</f>
        <v>2891.28944</v>
      </c>
      <c r="D13" s="60">
        <f t="shared" si="1"/>
        <v>108905.13333333266</v>
      </c>
      <c r="E13" s="60">
        <f t="shared" si="1"/>
        <v>61</v>
      </c>
      <c r="F13" s="60">
        <f t="shared" si="1"/>
        <v>2147.7203600000003</v>
      </c>
      <c r="G13" s="60">
        <f t="shared" si="1"/>
        <v>3.3</v>
      </c>
      <c r="H13" s="60">
        <f t="shared" si="1"/>
        <v>0</v>
      </c>
      <c r="I13" s="60">
        <f t="shared" si="1"/>
        <v>633.29999999999995</v>
      </c>
      <c r="J13" s="60">
        <f t="shared" si="1"/>
        <v>4</v>
      </c>
      <c r="K13" s="60">
        <f t="shared" si="1"/>
        <v>2</v>
      </c>
      <c r="O13" s="20" t="s">
        <v>47</v>
      </c>
      <c r="P13" s="67">
        <v>1126.7160800000001</v>
      </c>
    </row>
    <row r="14" spans="1:16" ht="17.399999999999999">
      <c r="B14" s="17" t="s">
        <v>9</v>
      </c>
      <c r="C14" s="54">
        <v>1126.7160800000001</v>
      </c>
      <c r="D14" s="54">
        <v>53764.999999999956</v>
      </c>
      <c r="E14" s="54">
        <v>14</v>
      </c>
      <c r="F14" s="54">
        <v>70.617349999999902</v>
      </c>
      <c r="G14" s="54">
        <v>2.2999999999999998</v>
      </c>
      <c r="H14" s="54">
        <v>0</v>
      </c>
      <c r="I14" s="54">
        <v>24.3</v>
      </c>
      <c r="J14" s="54">
        <v>0</v>
      </c>
      <c r="K14" s="54">
        <v>1</v>
      </c>
      <c r="O14" s="20" t="s">
        <v>48</v>
      </c>
      <c r="P14" s="68">
        <v>53764.999999999956</v>
      </c>
    </row>
    <row r="15" spans="1:16" ht="15.6">
      <c r="B15" s="17" t="s">
        <v>21</v>
      </c>
      <c r="C15" s="54">
        <v>1764.5733599999999</v>
      </c>
      <c r="D15" s="66">
        <v>55140.133333332706</v>
      </c>
      <c r="E15" s="69">
        <v>47</v>
      </c>
      <c r="F15" s="70">
        <v>2077.1030100000003</v>
      </c>
      <c r="G15" s="70">
        <v>1</v>
      </c>
      <c r="H15" s="64">
        <v>0</v>
      </c>
      <c r="I15" s="70">
        <v>609</v>
      </c>
      <c r="J15" s="62">
        <v>4</v>
      </c>
      <c r="K15" s="69">
        <v>1</v>
      </c>
      <c r="O15" s="20" t="s">
        <v>49</v>
      </c>
      <c r="P15" s="71">
        <v>14</v>
      </c>
    </row>
    <row r="16" spans="1:16" ht="15.6">
      <c r="B16" s="17" t="s">
        <v>11</v>
      </c>
      <c r="C16" s="61"/>
      <c r="D16" s="62"/>
      <c r="E16" s="62"/>
      <c r="F16" s="61"/>
      <c r="G16" s="63"/>
      <c r="H16" s="64"/>
      <c r="I16" s="62"/>
      <c r="J16" s="62"/>
      <c r="K16" s="28"/>
      <c r="O16" s="20" t="s">
        <v>50</v>
      </c>
      <c r="P16" s="72">
        <v>70.617349999999902</v>
      </c>
    </row>
    <row r="17" spans="2:16" ht="9.75" customHeight="1">
      <c r="B17" s="17"/>
      <c r="C17" s="61"/>
      <c r="D17" s="62"/>
      <c r="E17" s="62"/>
      <c r="F17" s="61"/>
      <c r="G17" s="63"/>
      <c r="H17" s="63"/>
      <c r="I17" s="62"/>
      <c r="J17" s="62"/>
      <c r="K17" s="28"/>
      <c r="O17" s="20" t="s">
        <v>51</v>
      </c>
      <c r="P17" s="72">
        <v>2.2999999999999998</v>
      </c>
    </row>
    <row r="18" spans="2:16" ht="15.6">
      <c r="B18" s="19" t="s">
        <v>103</v>
      </c>
      <c r="C18" s="60">
        <f t="shared" ref="C18:K18" si="2">SUM(C19:C21)</f>
        <v>0</v>
      </c>
      <c r="D18" s="73">
        <f t="shared" si="2"/>
        <v>0</v>
      </c>
      <c r="E18" s="73">
        <f t="shared" si="2"/>
        <v>0</v>
      </c>
      <c r="F18" s="60">
        <f t="shared" si="2"/>
        <v>0</v>
      </c>
      <c r="G18" s="74">
        <f t="shared" si="2"/>
        <v>0</v>
      </c>
      <c r="H18" s="74">
        <f t="shared" si="2"/>
        <v>0</v>
      </c>
      <c r="I18" s="73">
        <f t="shared" si="2"/>
        <v>0</v>
      </c>
      <c r="J18" s="73">
        <f t="shared" si="2"/>
        <v>0</v>
      </c>
      <c r="K18" s="73">
        <f t="shared" si="2"/>
        <v>0</v>
      </c>
      <c r="O18" s="20" t="s">
        <v>52</v>
      </c>
      <c r="P18" s="75">
        <v>0</v>
      </c>
    </row>
    <row r="19" spans="2:16" ht="17.399999999999999">
      <c r="B19" s="17" t="s">
        <v>104</v>
      </c>
      <c r="C19" s="61"/>
      <c r="D19" s="62"/>
      <c r="E19" s="62"/>
      <c r="F19" s="61"/>
      <c r="G19" s="63"/>
      <c r="H19" s="63"/>
      <c r="I19" s="62"/>
      <c r="J19" s="62"/>
      <c r="K19" s="28"/>
      <c r="O19" s="20" t="s">
        <v>53</v>
      </c>
      <c r="P19" s="72">
        <v>24.3</v>
      </c>
    </row>
    <row r="20" spans="2:16" ht="17.399999999999999">
      <c r="B20" s="76" t="s">
        <v>13</v>
      </c>
      <c r="C20" s="61"/>
      <c r="D20" s="62"/>
      <c r="E20" s="62"/>
      <c r="F20" s="61"/>
      <c r="G20" s="63"/>
      <c r="H20" s="63"/>
      <c r="I20" s="62"/>
      <c r="J20" s="62"/>
      <c r="K20" s="28"/>
      <c r="O20" s="20" t="s">
        <v>54</v>
      </c>
      <c r="P20" s="71">
        <v>0</v>
      </c>
    </row>
    <row r="21" spans="2:16" ht="17.399999999999999">
      <c r="B21" s="17" t="s">
        <v>105</v>
      </c>
      <c r="C21" s="61"/>
      <c r="D21" s="62"/>
      <c r="E21" s="62"/>
      <c r="F21" s="61"/>
      <c r="G21" s="63"/>
      <c r="H21" s="63"/>
      <c r="I21" s="62"/>
      <c r="J21" s="62"/>
      <c r="K21" s="28"/>
      <c r="O21" s="20" t="s">
        <v>55</v>
      </c>
      <c r="P21" s="71">
        <v>1</v>
      </c>
    </row>
    <row r="22" spans="2:16" ht="15.6">
      <c r="B22" s="17"/>
      <c r="C22" s="61"/>
      <c r="D22" s="62"/>
      <c r="E22" s="62"/>
      <c r="F22" s="61"/>
      <c r="G22" s="63"/>
      <c r="H22" s="63"/>
      <c r="I22" s="62"/>
      <c r="J22" s="62"/>
      <c r="K22" s="28"/>
    </row>
    <row r="23" spans="2:16" ht="15.6">
      <c r="B23" s="19" t="s">
        <v>106</v>
      </c>
      <c r="C23" s="60">
        <f t="shared" ref="C23:K23" si="3">SUM(C24:C26)</f>
        <v>0</v>
      </c>
      <c r="D23" s="73">
        <f t="shared" si="3"/>
        <v>0</v>
      </c>
      <c r="E23" s="73">
        <f t="shared" si="3"/>
        <v>0</v>
      </c>
      <c r="F23" s="60">
        <f t="shared" si="3"/>
        <v>0</v>
      </c>
      <c r="G23" s="60">
        <f t="shared" si="3"/>
        <v>0</v>
      </c>
      <c r="H23" s="60">
        <f t="shared" si="3"/>
        <v>0</v>
      </c>
      <c r="I23" s="60">
        <f t="shared" si="3"/>
        <v>0</v>
      </c>
      <c r="J23" s="60">
        <f t="shared" si="3"/>
        <v>0</v>
      </c>
      <c r="K23" s="60">
        <f t="shared" si="3"/>
        <v>0</v>
      </c>
    </row>
    <row r="24" spans="2:16" ht="15.6">
      <c r="B24" s="17" t="s">
        <v>15</v>
      </c>
      <c r="C24" s="61"/>
      <c r="D24" s="62"/>
      <c r="E24" s="62"/>
      <c r="F24" s="61"/>
      <c r="G24" s="63"/>
      <c r="H24" s="63"/>
      <c r="I24" s="62"/>
      <c r="J24" s="62"/>
      <c r="K24" s="28"/>
    </row>
    <row r="25" spans="2:16" ht="15.6">
      <c r="B25" s="17" t="s">
        <v>16</v>
      </c>
      <c r="C25" s="61"/>
      <c r="D25" s="62"/>
      <c r="E25" s="62"/>
      <c r="F25" s="61"/>
      <c r="G25" s="63"/>
      <c r="H25" s="63"/>
      <c r="I25" s="62"/>
      <c r="J25" s="62"/>
      <c r="K25" s="28"/>
    </row>
    <row r="26" spans="2:16" ht="15.6">
      <c r="B26" s="17" t="s">
        <v>22</v>
      </c>
      <c r="C26" s="61"/>
      <c r="D26" s="62"/>
      <c r="E26" s="62"/>
      <c r="F26" s="61"/>
      <c r="G26" s="63"/>
      <c r="H26" s="63"/>
      <c r="I26" s="62"/>
      <c r="J26" s="62"/>
      <c r="K26" s="28"/>
    </row>
    <row r="27" spans="2:16" ht="15.6">
      <c r="B27" s="17"/>
      <c r="C27" s="61"/>
      <c r="D27" s="62"/>
      <c r="E27" s="62"/>
      <c r="F27" s="61"/>
      <c r="G27" s="70"/>
      <c r="H27" s="70"/>
      <c r="I27" s="62"/>
      <c r="J27" s="62"/>
      <c r="K27" s="28"/>
    </row>
    <row r="28" spans="2:16" ht="16.2" thickBot="1">
      <c r="B28" s="40" t="s">
        <v>107</v>
      </c>
      <c r="C28" s="48">
        <f t="shared" ref="C28:K28" si="4">SUM(C9:C11,C14:C16,C19:C21,C24:C26)</f>
        <v>9040.7531099999997</v>
      </c>
      <c r="D28" s="49">
        <f t="shared" si="4"/>
        <v>225189.26666666614</v>
      </c>
      <c r="E28" s="49">
        <f t="shared" si="4"/>
        <v>9398</v>
      </c>
      <c r="F28" s="48">
        <f t="shared" si="4"/>
        <v>4882.4106700000011</v>
      </c>
      <c r="G28" s="48">
        <f t="shared" si="4"/>
        <v>3.5668099999999998</v>
      </c>
      <c r="H28" s="48">
        <f t="shared" si="4"/>
        <v>1.0000000000000001E-5</v>
      </c>
      <c r="I28" s="49">
        <f t="shared" si="4"/>
        <v>3971.5000000000005</v>
      </c>
      <c r="J28" s="49">
        <f t="shared" si="4"/>
        <v>288</v>
      </c>
      <c r="K28" s="49">
        <f t="shared" si="4"/>
        <v>2</v>
      </c>
    </row>
    <row r="29" spans="2:16" ht="15.6">
      <c r="B29" s="321" t="s">
        <v>301</v>
      </c>
      <c r="C29" s="321"/>
      <c r="D29" s="321"/>
      <c r="E29" s="321"/>
      <c r="F29" s="321"/>
      <c r="G29" s="321"/>
      <c r="H29" s="321"/>
      <c r="I29" s="321"/>
      <c r="J29" s="321"/>
      <c r="K29" s="28"/>
    </row>
    <row r="30" spans="2:16" ht="15.6">
      <c r="B30" s="320" t="s">
        <v>56</v>
      </c>
      <c r="C30" s="320"/>
      <c r="D30" s="320"/>
      <c r="E30" s="320"/>
      <c r="F30" s="320"/>
      <c r="G30" s="320"/>
      <c r="H30" s="320"/>
      <c r="I30" s="320"/>
      <c r="J30" s="320"/>
      <c r="K30" s="28"/>
    </row>
    <row r="31" spans="2:16" ht="15.6">
      <c r="B31" s="321" t="s">
        <v>91</v>
      </c>
      <c r="C31" s="321"/>
      <c r="D31" s="321"/>
      <c r="E31" s="321"/>
      <c r="F31" s="321"/>
      <c r="G31" s="321"/>
      <c r="H31" s="321"/>
      <c r="I31" s="321"/>
      <c r="J31" s="321"/>
      <c r="K31" s="77"/>
    </row>
    <row r="32" spans="2:16" ht="15.6">
      <c r="B32" s="321" t="s">
        <v>92</v>
      </c>
      <c r="C32" s="321"/>
      <c r="D32" s="321"/>
      <c r="E32" s="321"/>
      <c r="F32" s="321"/>
      <c r="G32" s="321"/>
      <c r="H32" s="321"/>
      <c r="I32" s="321"/>
      <c r="J32" s="321"/>
      <c r="K32" s="28"/>
      <c r="N32" s="78"/>
    </row>
    <row r="33" spans="1:14" ht="15.6">
      <c r="B33" s="321" t="s">
        <v>93</v>
      </c>
      <c r="C33" s="321"/>
      <c r="D33" s="321"/>
      <c r="E33" s="321"/>
      <c r="F33" s="321"/>
      <c r="G33" s="321"/>
      <c r="H33" s="321"/>
      <c r="I33" s="321"/>
      <c r="J33" s="321"/>
      <c r="K33" s="28"/>
    </row>
    <row r="34" spans="1:14" ht="15.6">
      <c r="B34" s="321" t="s">
        <v>94</v>
      </c>
      <c r="C34" s="321"/>
      <c r="D34" s="321"/>
      <c r="E34" s="321"/>
      <c r="F34" s="321"/>
      <c r="G34" s="321"/>
      <c r="H34" s="321"/>
      <c r="I34" s="321"/>
      <c r="J34" s="321"/>
      <c r="K34" s="28"/>
    </row>
    <row r="35" spans="1:14" ht="15.6">
      <c r="B35" s="30" t="s">
        <v>108</v>
      </c>
      <c r="C35" s="30"/>
      <c r="D35" s="30"/>
      <c r="E35" s="30"/>
      <c r="F35" s="30"/>
      <c r="G35" s="30"/>
      <c r="H35" s="30"/>
      <c r="I35" s="30"/>
      <c r="J35" s="30"/>
      <c r="K35" s="28"/>
    </row>
    <row r="36" spans="1:14" ht="19.2">
      <c r="B36" s="319" t="s">
        <v>64</v>
      </c>
      <c r="C36" s="319"/>
      <c r="D36" s="319"/>
      <c r="E36" s="319"/>
      <c r="F36" s="319"/>
      <c r="G36" s="319"/>
      <c r="H36" s="319"/>
      <c r="I36" s="319"/>
      <c r="J36" s="319"/>
      <c r="K36" s="28"/>
    </row>
    <row r="37" spans="1:14" ht="21">
      <c r="B37" s="321" t="s">
        <v>63</v>
      </c>
      <c r="C37" s="321"/>
      <c r="D37" s="79"/>
      <c r="E37" s="79"/>
      <c r="F37" s="79"/>
      <c r="G37" s="79"/>
      <c r="H37" s="79"/>
      <c r="I37" s="79"/>
      <c r="J37" s="79"/>
      <c r="K37" s="28"/>
    </row>
    <row r="38" spans="1:14" ht="15.6">
      <c r="B38" s="80"/>
      <c r="C38" s="65"/>
      <c r="D38" s="28"/>
      <c r="E38" s="28"/>
      <c r="F38" s="28"/>
      <c r="G38" s="28"/>
      <c r="H38" s="28"/>
      <c r="I38" s="28"/>
      <c r="J38" s="28"/>
      <c r="K38" s="28"/>
      <c r="N38" s="78"/>
    </row>
    <row r="39" spans="1:14" ht="16.2" thickBot="1">
      <c r="B39" s="28"/>
      <c r="C39" s="65"/>
      <c r="D39" s="28"/>
      <c r="E39" s="28"/>
      <c r="F39" s="28"/>
      <c r="G39" s="28"/>
      <c r="H39" s="28"/>
      <c r="I39" s="28"/>
      <c r="J39" s="28"/>
      <c r="K39" s="28"/>
    </row>
    <row r="40" spans="1:14" customFormat="1" ht="15" customHeight="1" thickBot="1">
      <c r="A40" s="327" t="s">
        <v>109</v>
      </c>
      <c r="B40" s="328"/>
      <c r="C40" s="328"/>
      <c r="D40" s="328"/>
      <c r="E40" s="328"/>
      <c r="F40" s="328"/>
      <c r="G40" s="328"/>
      <c r="H40" s="328"/>
      <c r="I40" s="328"/>
      <c r="J40" s="328"/>
      <c r="K40" s="329"/>
      <c r="L40" s="55"/>
      <c r="M40" s="55"/>
      <c r="N40" s="55"/>
    </row>
    <row r="41" spans="1:14" customFormat="1" ht="15" customHeight="1">
      <c r="A41" s="330"/>
      <c r="B41" s="331"/>
      <c r="C41" s="304" t="s">
        <v>39</v>
      </c>
      <c r="D41" s="304" t="s">
        <v>37</v>
      </c>
      <c r="E41" s="304" t="s">
        <v>95</v>
      </c>
      <c r="F41" s="304" t="s">
        <v>38</v>
      </c>
      <c r="G41" s="304" t="s">
        <v>67</v>
      </c>
      <c r="H41" s="304" t="s">
        <v>68</v>
      </c>
      <c r="I41" s="304" t="s">
        <v>69</v>
      </c>
      <c r="J41" s="304" t="s">
        <v>96</v>
      </c>
      <c r="K41" s="305" t="s">
        <v>71</v>
      </c>
      <c r="L41" s="55"/>
      <c r="M41" s="55"/>
      <c r="N41" s="55"/>
    </row>
    <row r="42" spans="1:14" customFormat="1" ht="15" customHeight="1">
      <c r="A42" s="330"/>
      <c r="B42" s="331"/>
      <c r="C42" s="304" t="s">
        <v>97</v>
      </c>
      <c r="D42" s="304" t="s">
        <v>73</v>
      </c>
      <c r="E42" s="304" t="s">
        <v>98</v>
      </c>
      <c r="F42" s="304" t="s">
        <v>75</v>
      </c>
      <c r="G42" s="304" t="s">
        <v>76</v>
      </c>
      <c r="H42" s="304" t="s">
        <v>76</v>
      </c>
      <c r="I42" s="304" t="s">
        <v>77</v>
      </c>
      <c r="J42" s="304" t="s">
        <v>99</v>
      </c>
      <c r="K42" s="305" t="s">
        <v>100</v>
      </c>
      <c r="L42" s="55"/>
      <c r="M42" s="55"/>
      <c r="N42" s="55"/>
    </row>
    <row r="43" spans="1:14" customFormat="1" ht="15" customHeight="1">
      <c r="A43" s="330" t="s">
        <v>303</v>
      </c>
      <c r="B43" s="331"/>
      <c r="C43" s="304">
        <v>6915.1226500000002</v>
      </c>
      <c r="D43" s="304">
        <v>256800.39999999927</v>
      </c>
      <c r="E43" s="304">
        <v>303833</v>
      </c>
      <c r="F43" s="304">
        <v>11108.211230000003</v>
      </c>
      <c r="G43" s="304">
        <v>2.8535400000000002</v>
      </c>
      <c r="H43" s="304">
        <v>0</v>
      </c>
      <c r="I43" s="304">
        <v>1925.55</v>
      </c>
      <c r="J43" s="304">
        <v>527</v>
      </c>
      <c r="K43" s="305">
        <v>3</v>
      </c>
      <c r="L43" s="55"/>
      <c r="M43" s="55"/>
      <c r="N43" s="55"/>
    </row>
    <row r="44" spans="1:14" customFormat="1" ht="16.2" thickBot="1">
      <c r="A44" s="325" t="s">
        <v>110</v>
      </c>
      <c r="B44" s="326"/>
      <c r="C44" s="306">
        <f t="shared" ref="C44:K44" si="5">(C28-C43)/C43</f>
        <v>0.30738868528962382</v>
      </c>
      <c r="D44" s="306">
        <f t="shared" si="5"/>
        <v>-0.12309612186481492</v>
      </c>
      <c r="E44" s="306">
        <f t="shared" si="5"/>
        <v>-0.9690685343593356</v>
      </c>
      <c r="F44" s="306">
        <f t="shared" si="5"/>
        <v>-0.56046832663624102</v>
      </c>
      <c r="G44" s="306">
        <f t="shared" si="5"/>
        <v>0.24995969918066668</v>
      </c>
      <c r="H44" s="306" t="s">
        <v>297</v>
      </c>
      <c r="I44" s="306">
        <f t="shared" si="5"/>
        <v>1.0625275895198778</v>
      </c>
      <c r="J44" s="306">
        <f t="shared" si="5"/>
        <v>-0.45351043643263755</v>
      </c>
      <c r="K44" s="307">
        <f t="shared" si="5"/>
        <v>-0.33333333333333331</v>
      </c>
      <c r="L44" s="55"/>
      <c r="M44" s="55"/>
      <c r="N44" s="55"/>
    </row>
    <row r="46" spans="1:14" customFormat="1" ht="15.6">
      <c r="A46" s="55"/>
      <c r="B46" s="55"/>
      <c r="C46" s="81"/>
      <c r="D46" s="69"/>
      <c r="E46" s="81"/>
      <c r="F46" s="81"/>
      <c r="G46" s="81"/>
      <c r="H46" s="82"/>
      <c r="I46" s="69"/>
      <c r="J46" s="69"/>
      <c r="K46" s="55"/>
      <c r="L46" s="55"/>
      <c r="M46" s="55"/>
      <c r="N46" s="55"/>
    </row>
    <row r="47" spans="1:14" customFormat="1" ht="15.6">
      <c r="A47" s="55"/>
      <c r="B47" s="55"/>
      <c r="C47" s="83"/>
      <c r="D47" s="78"/>
      <c r="E47" s="55"/>
      <c r="F47" s="55"/>
      <c r="G47" s="55"/>
      <c r="H47" s="84"/>
      <c r="I47" s="55"/>
      <c r="J47" s="55"/>
      <c r="K47" s="55"/>
      <c r="L47" s="55"/>
      <c r="M47" s="55"/>
      <c r="N47" s="55"/>
    </row>
    <row r="51" spans="1:14" customFormat="1">
      <c r="A51" s="55"/>
      <c r="B51" s="55"/>
      <c r="C51" s="56"/>
      <c r="D51" s="85"/>
      <c r="E51" s="55"/>
      <c r="F51" s="55"/>
      <c r="G51" s="55"/>
      <c r="H51" s="55"/>
      <c r="I51" s="55"/>
      <c r="J51" s="55"/>
      <c r="K51" s="55"/>
      <c r="L51" s="55"/>
      <c r="M51" s="55"/>
      <c r="N51" s="55"/>
    </row>
    <row r="52" spans="1:14" customFormat="1">
      <c r="A52" s="55"/>
      <c r="B52" s="55"/>
      <c r="C52" s="56"/>
      <c r="D52" s="55"/>
      <c r="E52" s="55"/>
      <c r="F52" s="55"/>
      <c r="G52" s="55"/>
      <c r="H52" s="55"/>
      <c r="I52" s="56"/>
      <c r="J52" s="56"/>
      <c r="K52" s="55"/>
      <c r="L52" s="55"/>
      <c r="M52" s="55"/>
      <c r="N52" s="55"/>
    </row>
  </sheetData>
  <mergeCells count="17">
    <mergeCell ref="A44:B44"/>
    <mergeCell ref="A40:K40"/>
    <mergeCell ref="A41:B41"/>
    <mergeCell ref="A42:B42"/>
    <mergeCell ref="A43:B43"/>
    <mergeCell ref="B37:C37"/>
    <mergeCell ref="B30:J30"/>
    <mergeCell ref="B2:K2"/>
    <mergeCell ref="B3:K3"/>
    <mergeCell ref="B4:K4"/>
    <mergeCell ref="B5:B6"/>
    <mergeCell ref="B29:J29"/>
    <mergeCell ref="B31:J31"/>
    <mergeCell ref="B32:J32"/>
    <mergeCell ref="B33:J33"/>
    <mergeCell ref="B34:J34"/>
    <mergeCell ref="B36:J36"/>
  </mergeCells>
  <pageMargins left="0.75000000000000011" right="0.75000000000000011" top="1" bottom="1" header="0" footer="0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886E5-6AC0-4F8C-9774-02A1E1876368}">
  <dimension ref="A5:D53"/>
  <sheetViews>
    <sheetView workbookViewId="0">
      <selection activeCell="C23" sqref="C23"/>
    </sheetView>
  </sheetViews>
  <sheetFormatPr baseColWidth="10" defaultRowHeight="13.2"/>
  <cols>
    <col min="1" max="1" width="11.5546875" customWidth="1"/>
    <col min="2" max="2" width="12.6640625" customWidth="1"/>
    <col min="3" max="3" width="16.109375" customWidth="1"/>
    <col min="4" max="4" width="11.5546875" customWidth="1"/>
  </cols>
  <sheetData>
    <row r="5" spans="2:4">
      <c r="B5" s="332" t="s">
        <v>0</v>
      </c>
      <c r="C5" s="332"/>
    </row>
    <row r="6" spans="2:4" ht="15">
      <c r="B6" s="86" t="s">
        <v>3</v>
      </c>
      <c r="C6" s="86" t="s">
        <v>111</v>
      </c>
    </row>
    <row r="7" spans="2:4" ht="15.6">
      <c r="B7" s="273" t="s">
        <v>6</v>
      </c>
      <c r="C7" s="274">
        <v>42.683499999999988</v>
      </c>
      <c r="D7" s="32"/>
    </row>
    <row r="8" spans="2:4" ht="15.6">
      <c r="B8" s="273" t="s">
        <v>7</v>
      </c>
      <c r="C8" s="274">
        <v>2539.5660399999997</v>
      </c>
      <c r="D8" s="32"/>
    </row>
    <row r="9" spans="2:4" ht="15.6">
      <c r="B9" s="273" t="s">
        <v>8</v>
      </c>
      <c r="C9" s="274">
        <v>152.44077000000041</v>
      </c>
      <c r="D9" s="32"/>
    </row>
    <row r="10" spans="2:4" ht="15.6">
      <c r="B10" s="273" t="s">
        <v>9</v>
      </c>
      <c r="C10" s="275">
        <v>70.599999999999994</v>
      </c>
      <c r="D10" s="32"/>
    </row>
    <row r="11" spans="2:4" ht="15.6">
      <c r="B11" s="273" t="s">
        <v>21</v>
      </c>
      <c r="C11" s="276">
        <v>2077.1030100000003</v>
      </c>
      <c r="D11" s="32"/>
    </row>
    <row r="12" spans="2:4" ht="15.6">
      <c r="B12" s="273" t="s">
        <v>11</v>
      </c>
      <c r="C12" s="274"/>
      <c r="D12" s="32"/>
    </row>
    <row r="13" spans="2:4" ht="15.6">
      <c r="B13" s="273" t="s">
        <v>12</v>
      </c>
      <c r="C13" s="274"/>
      <c r="D13" s="32"/>
    </row>
    <row r="14" spans="2:4" ht="15.6">
      <c r="B14" s="273" t="s">
        <v>13</v>
      </c>
      <c r="C14" s="274"/>
      <c r="D14" s="32"/>
    </row>
    <row r="15" spans="2:4" ht="15.6">
      <c r="B15" s="273" t="s">
        <v>14</v>
      </c>
      <c r="C15" s="274"/>
      <c r="D15" s="32"/>
    </row>
    <row r="16" spans="2:4" ht="15.6">
      <c r="B16" s="273" t="s">
        <v>15</v>
      </c>
      <c r="C16" s="274"/>
      <c r="D16" s="32"/>
    </row>
    <row r="17" spans="2:4" ht="15.6">
      <c r="B17" s="273" t="s">
        <v>16</v>
      </c>
      <c r="C17" s="274"/>
      <c r="D17" s="32"/>
    </row>
    <row r="18" spans="2:4" ht="15.6">
      <c r="B18" s="273" t="s">
        <v>22</v>
      </c>
      <c r="C18" s="274"/>
      <c r="D18" s="32"/>
    </row>
    <row r="19" spans="2:4" ht="15">
      <c r="B19" s="32"/>
      <c r="C19" s="32"/>
      <c r="D19" s="32"/>
    </row>
    <row r="32" spans="2:4" ht="15.6">
      <c r="B32" s="20"/>
      <c r="C32" s="67"/>
    </row>
    <row r="33" spans="2:3" ht="15.6">
      <c r="B33" s="20"/>
      <c r="C33" s="68"/>
    </row>
    <row r="34" spans="2:3" ht="15.6">
      <c r="B34" s="20"/>
      <c r="C34" s="71"/>
    </row>
    <row r="35" spans="2:3" ht="15.6">
      <c r="B35" s="20"/>
      <c r="C35" s="72"/>
    </row>
    <row r="36" spans="2:3" ht="15.6">
      <c r="B36" s="20"/>
      <c r="C36" s="72"/>
    </row>
    <row r="37" spans="2:3" ht="15.6">
      <c r="B37" s="20"/>
      <c r="C37" s="75"/>
    </row>
    <row r="38" spans="2:3" ht="15.6">
      <c r="B38" s="20"/>
      <c r="C38" s="72"/>
    </row>
    <row r="39" spans="2:3" ht="15.6">
      <c r="B39" s="20"/>
      <c r="C39" s="71"/>
    </row>
    <row r="40" spans="2:3" ht="15.6">
      <c r="B40" s="20"/>
      <c r="C40" s="71"/>
    </row>
    <row r="52" spans="1:3">
      <c r="A52" s="87"/>
      <c r="B52" s="87"/>
    </row>
    <row r="53" spans="1:3">
      <c r="B53" s="88"/>
      <c r="C53" s="89"/>
    </row>
  </sheetData>
  <mergeCells count="1">
    <mergeCell ref="B5:C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EDAD1-4AED-409B-BB19-41A7667A80E6}">
  <dimension ref="B4:D54"/>
  <sheetViews>
    <sheetView workbookViewId="0">
      <selection activeCell="B4" sqref="B4:C17"/>
    </sheetView>
  </sheetViews>
  <sheetFormatPr baseColWidth="10" defaultRowHeight="15"/>
  <cols>
    <col min="1" max="2" width="11.5546875" style="32" customWidth="1"/>
    <col min="3" max="3" width="11.88671875" style="32" customWidth="1"/>
    <col min="4" max="4" width="11.5546875" style="32" customWidth="1"/>
    <col min="5" max="16384" width="11.5546875" style="32"/>
  </cols>
  <sheetData>
    <row r="4" spans="2:3">
      <c r="B4" s="332" t="s">
        <v>0</v>
      </c>
      <c r="C4" s="332"/>
    </row>
    <row r="5" spans="2:3">
      <c r="B5" s="86" t="s">
        <v>3</v>
      </c>
      <c r="C5" s="86" t="s">
        <v>47</v>
      </c>
    </row>
    <row r="6" spans="2:3" ht="15.6">
      <c r="B6" s="273" t="s">
        <v>6</v>
      </c>
      <c r="C6" s="274">
        <v>1048.2616499999999</v>
      </c>
    </row>
    <row r="7" spans="2:3" ht="15.6">
      <c r="B7" s="273" t="s">
        <v>7</v>
      </c>
      <c r="C7" s="274">
        <v>830.13444999999979</v>
      </c>
    </row>
    <row r="8" spans="2:3" ht="15.6">
      <c r="B8" s="273" t="s">
        <v>8</v>
      </c>
      <c r="C8" s="274">
        <v>4271.0675700000002</v>
      </c>
    </row>
    <row r="9" spans="2:3" ht="15.6">
      <c r="B9" s="273" t="s">
        <v>9</v>
      </c>
      <c r="C9" s="275">
        <v>1126.7160800000001</v>
      </c>
    </row>
    <row r="10" spans="2:3" ht="15.6">
      <c r="B10" s="273" t="s">
        <v>21</v>
      </c>
      <c r="C10" s="276">
        <v>1764.5733599999999</v>
      </c>
    </row>
    <row r="11" spans="2:3" ht="15.6">
      <c r="B11" s="273" t="s">
        <v>11</v>
      </c>
      <c r="C11" s="274"/>
    </row>
    <row r="12" spans="2:3" ht="15.6">
      <c r="B12" s="273" t="s">
        <v>12</v>
      </c>
      <c r="C12" s="274"/>
    </row>
    <row r="13" spans="2:3" ht="15.6">
      <c r="B13" s="273" t="s">
        <v>13</v>
      </c>
      <c r="C13" s="274"/>
    </row>
    <row r="14" spans="2:3" ht="15.6">
      <c r="B14" s="273" t="s">
        <v>14</v>
      </c>
      <c r="C14" s="274"/>
    </row>
    <row r="15" spans="2:3" ht="15.6">
      <c r="B15" s="273" t="s">
        <v>15</v>
      </c>
      <c r="C15" s="274"/>
    </row>
    <row r="16" spans="2:3" ht="15.6">
      <c r="B16" s="273" t="s">
        <v>16</v>
      </c>
      <c r="C16" s="274"/>
    </row>
    <row r="17" spans="2:3" ht="15.6">
      <c r="B17" s="273" t="s">
        <v>22</v>
      </c>
      <c r="C17" s="274"/>
    </row>
    <row r="53" spans="2:4">
      <c r="B53" s="32" t="s">
        <v>112</v>
      </c>
      <c r="C53" s="32" t="s">
        <v>113</v>
      </c>
      <c r="D53" s="32" t="s">
        <v>114</v>
      </c>
    </row>
    <row r="54" spans="2:4">
      <c r="B54" s="32">
        <v>2274.3000000000002</v>
      </c>
      <c r="C54" s="90">
        <f>SUM(C6:C8)</f>
        <v>6149.4636700000001</v>
      </c>
      <c r="D54" s="32">
        <f>+(C54-B54)/B54*100</f>
        <v>170.38929208987378</v>
      </c>
    </row>
  </sheetData>
  <mergeCells count="1">
    <mergeCell ref="B4:C4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1DE19-D08B-4095-B58B-5B3411B32C11}">
  <dimension ref="B3:P54"/>
  <sheetViews>
    <sheetView workbookViewId="0">
      <selection activeCell="D23" sqref="D23"/>
    </sheetView>
  </sheetViews>
  <sheetFormatPr baseColWidth="10" defaultRowHeight="13.2"/>
  <cols>
    <col min="1" max="3" width="11.5546875" customWidth="1"/>
    <col min="4" max="4" width="12.44140625" bestFit="1" customWidth="1"/>
    <col min="5" max="5" width="11.5546875" customWidth="1"/>
  </cols>
  <sheetData>
    <row r="3" spans="2:3">
      <c r="B3" s="332" t="s">
        <v>0</v>
      </c>
      <c r="C3" s="332"/>
    </row>
    <row r="4" spans="2:3" ht="15">
      <c r="B4" s="86" t="s">
        <v>3</v>
      </c>
      <c r="C4" s="86" t="s">
        <v>115</v>
      </c>
    </row>
    <row r="5" spans="2:3" ht="15.6">
      <c r="B5" s="273" t="s">
        <v>6</v>
      </c>
      <c r="C5" s="277">
        <v>41753.733333333206</v>
      </c>
    </row>
    <row r="6" spans="2:3" ht="15.6">
      <c r="B6" s="273" t="s">
        <v>7</v>
      </c>
      <c r="C6" s="277">
        <v>32368.466666666925</v>
      </c>
    </row>
    <row r="7" spans="2:3" ht="15.6">
      <c r="B7" s="273" t="s">
        <v>8</v>
      </c>
      <c r="C7" s="277">
        <v>42161.933333333363</v>
      </c>
    </row>
    <row r="8" spans="2:3" ht="15.6">
      <c r="B8" s="273" t="s">
        <v>9</v>
      </c>
      <c r="C8" s="278">
        <v>53764.999999999956</v>
      </c>
    </row>
    <row r="9" spans="2:3" ht="15.6">
      <c r="B9" s="273" t="s">
        <v>21</v>
      </c>
      <c r="C9" s="277">
        <v>55140.133333332706</v>
      </c>
    </row>
    <row r="10" spans="2:3" ht="15.6">
      <c r="B10" s="273" t="s">
        <v>11</v>
      </c>
      <c r="C10" s="274"/>
    </row>
    <row r="11" spans="2:3" ht="15.6">
      <c r="B11" s="273" t="s">
        <v>12</v>
      </c>
      <c r="C11" s="274"/>
    </row>
    <row r="12" spans="2:3" ht="15.6">
      <c r="B12" s="273" t="s">
        <v>13</v>
      </c>
      <c r="C12" s="274"/>
    </row>
    <row r="13" spans="2:3" ht="15.6">
      <c r="B13" s="273" t="s">
        <v>14</v>
      </c>
      <c r="C13" s="274"/>
    </row>
    <row r="14" spans="2:3" ht="15.6">
      <c r="B14" s="273" t="s">
        <v>15</v>
      </c>
      <c r="C14" s="274"/>
    </row>
    <row r="15" spans="2:3" ht="15.6">
      <c r="B15" s="273" t="s">
        <v>16</v>
      </c>
      <c r="C15" s="274"/>
    </row>
    <row r="16" spans="2:3" ht="15.6">
      <c r="B16" s="273" t="s">
        <v>22</v>
      </c>
      <c r="C16" s="274"/>
    </row>
    <row r="24" spans="16:16">
      <c r="P24" s="91"/>
    </row>
    <row r="53" spans="2:4">
      <c r="B53" t="s">
        <v>112</v>
      </c>
      <c r="C53" t="s">
        <v>113</v>
      </c>
      <c r="D53" t="s">
        <v>114</v>
      </c>
    </row>
    <row r="54" spans="2:4">
      <c r="B54">
        <v>44170.7</v>
      </c>
      <c r="C54" s="88">
        <f>SUM(C5:C7)</f>
        <v>116284.13333333349</v>
      </c>
      <c r="D54" s="89">
        <f>+(C54-B54)/B54*100</f>
        <v>163.26078901473943</v>
      </c>
    </row>
  </sheetData>
  <mergeCells count="1">
    <mergeCell ref="B3:C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dac939-56e4-4796-9732-e5556c80f844">
      <Terms xmlns="http://schemas.microsoft.com/office/infopath/2007/PartnerControls"/>
    </lcf76f155ced4ddcb4097134ff3c332f>
    <TaxCatchAll xmlns="57cbfda9-02c7-46a4-9ea4-671a93bb89f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207CB8802382468786573DBA326AF9" ma:contentTypeVersion="18" ma:contentTypeDescription="Crear nuevo documento." ma:contentTypeScope="" ma:versionID="87edc99ab547430aa82ab0b6866b253d">
  <xsd:schema xmlns:xsd="http://www.w3.org/2001/XMLSchema" xmlns:xs="http://www.w3.org/2001/XMLSchema" xmlns:p="http://schemas.microsoft.com/office/2006/metadata/properties" xmlns:ns2="2edac939-56e4-4796-9732-e5556c80f844" xmlns:ns3="57cbfda9-02c7-46a4-9ea4-671a93bb89fa" targetNamespace="http://schemas.microsoft.com/office/2006/metadata/properties" ma:root="true" ma:fieldsID="8e4eedac2f2db9ac6879ddb517c97f41" ns2:_="" ns3:_="">
    <xsd:import namespace="2edac939-56e4-4796-9732-e5556c80f844"/>
    <xsd:import namespace="57cbfda9-02c7-46a4-9ea4-671a93bb89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ac939-56e4-4796-9732-e5556c80f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8841adb-f5aa-4f5c-aff2-a522c23826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bfda9-02c7-46a4-9ea4-671a93bb89f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23a78dd-7561-49c1-9076-4af764fa0df7}" ma:internalName="TaxCatchAll" ma:showField="CatchAllData" ma:web="57cbfda9-02c7-46a4-9ea4-671a93bb89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80669C-2512-40C4-8CE9-104AFA0BA20F}">
  <ds:schemaRefs>
    <ds:schemaRef ds:uri="http://schemas.microsoft.com/office/2006/metadata/properties"/>
    <ds:schemaRef ds:uri="http://schemas.microsoft.com/office/infopath/2007/PartnerControls"/>
    <ds:schemaRef ds:uri="2edac939-56e4-4796-9732-e5556c80f844"/>
    <ds:schemaRef ds:uri="57cbfda9-02c7-46a4-9ea4-671a93bb89fa"/>
  </ds:schemaRefs>
</ds:datastoreItem>
</file>

<file path=customXml/itemProps2.xml><?xml version="1.0" encoding="utf-8"?>
<ds:datastoreItem xmlns:ds="http://schemas.openxmlformats.org/officeDocument/2006/customXml" ds:itemID="{FC2F1F8A-32FB-45C8-A0D3-3D73DDBCF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dac939-56e4-4796-9732-e5556c80f844"/>
    <ds:schemaRef ds:uri="57cbfda9-02c7-46a4-9ea4-671a93bb89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C9E1F0-699D-4B1C-83EC-1E3D892997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ONG_Sexo</vt:lpstr>
      <vt:lpstr>ONG_Edad</vt:lpstr>
      <vt:lpstr>ONG_sustancia</vt:lpstr>
      <vt:lpstr>Decomisos_Mes</vt:lpstr>
      <vt:lpstr>Decomisos_por_provincia</vt:lpstr>
      <vt:lpstr>Decomisos_acumulado</vt:lpstr>
      <vt:lpstr>Decomisos_Marihuana</vt:lpstr>
      <vt:lpstr>Decomisos_Cocaína</vt:lpstr>
      <vt:lpstr>Decomisos_Crack</vt:lpstr>
      <vt:lpstr>Decomisos_serie</vt:lpstr>
      <vt:lpstr>detenidos_nacionalidad</vt:lpstr>
      <vt:lpstr>detenidos_sexo</vt:lpstr>
      <vt:lpstr>detenidos_comparativ</vt:lpstr>
      <vt:lpstr>organizaciones_desarticuladas</vt:lpstr>
      <vt:lpstr>INCIDENTES_911_</vt:lpstr>
      <vt:lpstr>COMPARATIVO_911</vt:lpstr>
      <vt:lpstr>incidentes_911_según_provincia</vt:lpstr>
      <vt:lpstr>armas_de_fuego_mensual_</vt:lpstr>
      <vt:lpstr>armas_de_fuego_serie_anual</vt:lpstr>
      <vt:lpstr>comparativo_armas</vt:lpstr>
      <vt:lpstr>Bienes_decomisados</vt:lpstr>
      <vt:lpstr>Bienesdecomisadoscomparativo</vt:lpstr>
      <vt:lpstr>Dineros_decomisados</vt:lpstr>
      <vt:lpstr>Dineros_decomisados_comparativo</vt:lpstr>
      <vt:lpstr>bienes_comisados</vt:lpstr>
      <vt:lpstr>Bienes_comisados_comparativo</vt:lpstr>
      <vt:lpstr>Dineros_comisados_</vt:lpstr>
      <vt:lpstr>Dineros_comisados_comparativo</vt:lpstr>
      <vt:lpstr>ROS_Mes</vt:lpstr>
      <vt:lpstr>ROS_comparativo</vt:lpstr>
      <vt:lpstr>ROS_Provincias</vt:lpstr>
      <vt:lpstr>Nuevas_Sustancias_Psicoactivas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cgarcia</dc:creator>
  <dc:description/>
  <cp:lastModifiedBy>Andrés Rodríguez Pérez</cp:lastModifiedBy>
  <dcterms:created xsi:type="dcterms:W3CDTF">2009-04-16T15:54:25Z</dcterms:created>
  <dcterms:modified xsi:type="dcterms:W3CDTF">2024-11-04T22:06:50Z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0x010100F6207CB8802382468786573DBA326AF9</vt:lpwstr>
  </property>
  <property fmtid="{D5CDD505-2E9C-101B-9397-08002B2CF9AE}" pid="3" name="MediaServiceImageTags">
    <vt:lpwstr/>
  </property>
</Properties>
</file>