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dcostarica.sharepoint.com/sites/icd-infoestadistica/Documentos compartidos/Boletines Estadísticos/AÑO 2024/Julio 2024 D/"/>
    </mc:Choice>
  </mc:AlternateContent>
  <xr:revisionPtr revIDLastSave="2013" documentId="8_{8C297DE2-79B4-4F0C-85F3-E47407FB2BF3}" xr6:coauthVersionLast="47" xr6:coauthVersionMax="47" xr10:uidLastSave="{ADC142AA-0B33-4A08-A96E-9B7E70C9BCDA}"/>
  <bookViews>
    <workbookView xWindow="-108" yWindow="-108" windowWidth="23256" windowHeight="12456" xr2:uid="{2466A299-9E3E-4D22-B805-5BFA35910E64}"/>
  </bookViews>
  <sheets>
    <sheet name="ONG_Sexo" sheetId="1" r:id="rId1"/>
    <sheet name="ONG_Edad" sheetId="2" r:id="rId2"/>
    <sheet name="ONG_sustancia" sheetId="3" r:id="rId3"/>
    <sheet name="Decomisos_Mes" sheetId="4" r:id="rId4"/>
    <sheet name="Decomisos_por_provincia" sheetId="5" r:id="rId5"/>
    <sheet name="Decomisos_acumulado" sheetId="6" r:id="rId6"/>
    <sheet name="Decomisos_Marihuana" sheetId="7" r:id="rId7"/>
    <sheet name="Decomisos_Cocaína" sheetId="8" r:id="rId8"/>
    <sheet name="Decomisos_Crack" sheetId="9" r:id="rId9"/>
    <sheet name="Decomisos_serie" sheetId="10" r:id="rId10"/>
    <sheet name="detenidos_nacionalidad" sheetId="11" r:id="rId11"/>
    <sheet name="detenidos_sexo" sheetId="12" r:id="rId12"/>
    <sheet name="detenidos_comparativ" sheetId="13" r:id="rId13"/>
    <sheet name="organizaciones_desarticuladas" sheetId="14" r:id="rId14"/>
    <sheet name="INCIDENTES_911_" sheetId="15" r:id="rId15"/>
    <sheet name="COMPARATIVO_911" sheetId="16" r:id="rId16"/>
    <sheet name="incidentes_911_según_provincia" sheetId="17" r:id="rId17"/>
    <sheet name="armas_de_fuego_mensual_" sheetId="18" r:id="rId18"/>
    <sheet name="armas_de_fuego_serie_anual" sheetId="19" r:id="rId19"/>
    <sheet name="comparativo_armas" sheetId="20" r:id="rId20"/>
    <sheet name="Bienes_decomisados" sheetId="21" r:id="rId21"/>
    <sheet name="Bienesdecomisadoscomparativo" sheetId="22" r:id="rId22"/>
    <sheet name="Dineros_decomisados" sheetId="23" r:id="rId23"/>
    <sheet name="Dineros_decomisados_comparativo" sheetId="24" r:id="rId24"/>
    <sheet name="bienes_comisados" sheetId="25" r:id="rId25"/>
    <sheet name="Bienes_comisados_comparativo" sheetId="26" r:id="rId26"/>
    <sheet name="Dineros_comisados_" sheetId="27" r:id="rId27"/>
    <sheet name="Dineros_comisados_comparativo" sheetId="28" r:id="rId28"/>
    <sheet name="ROS_Mes" sheetId="29" r:id="rId29"/>
    <sheet name="ROS_comparativo" sheetId="30" r:id="rId30"/>
    <sheet name="ROS_Provincias" sheetId="31" r:id="rId31"/>
    <sheet name="Nuevas_Sustancias_Psicoactivas" sheetId="32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8" l="1"/>
  <c r="D6" i="28"/>
  <c r="D5" i="28"/>
  <c r="D7" i="24"/>
  <c r="D6" i="24"/>
  <c r="D5" i="24"/>
  <c r="O8" i="21"/>
  <c r="O9" i="21"/>
  <c r="O10" i="21"/>
  <c r="O11" i="21"/>
  <c r="O12" i="21"/>
  <c r="O13" i="21"/>
  <c r="N19" i="21"/>
  <c r="D12" i="18"/>
  <c r="E12" i="18" s="1"/>
  <c r="D11" i="16"/>
  <c r="D14" i="15"/>
  <c r="D17" i="14"/>
  <c r="D16" i="14"/>
  <c r="D15" i="14"/>
  <c r="C17" i="14"/>
  <c r="C16" i="14"/>
  <c r="C15" i="14"/>
  <c r="D11" i="14"/>
  <c r="D10" i="14"/>
  <c r="D9" i="14"/>
  <c r="C11" i="14"/>
  <c r="C10" i="14"/>
  <c r="C9" i="14"/>
  <c r="D12" i="13"/>
  <c r="E12" i="12"/>
  <c r="K12" i="12" s="1"/>
  <c r="J12" i="12"/>
  <c r="I12" i="12"/>
  <c r="H12" i="12"/>
  <c r="H12" i="11"/>
  <c r="K12" i="11" s="1"/>
  <c r="J12" i="11"/>
  <c r="I12" i="11"/>
  <c r="E12" i="11"/>
  <c r="C11" i="9"/>
  <c r="C12" i="8"/>
  <c r="C13" i="7"/>
  <c r="H14" i="3"/>
  <c r="E14" i="1"/>
  <c r="C20" i="15"/>
  <c r="D10" i="15" l="1"/>
  <c r="D11" i="15"/>
  <c r="D12" i="15"/>
  <c r="D13" i="15"/>
  <c r="D9" i="15"/>
  <c r="O8" i="25" l="1"/>
  <c r="O9" i="25"/>
  <c r="O10" i="25"/>
  <c r="O11" i="25"/>
  <c r="O12" i="25"/>
  <c r="O13" i="25"/>
  <c r="O14" i="25"/>
  <c r="O15" i="25"/>
  <c r="O16" i="25"/>
  <c r="O17" i="25"/>
  <c r="O18" i="25"/>
  <c r="N19" i="25"/>
  <c r="O7" i="21"/>
  <c r="E12" i="22" l="1"/>
  <c r="E15" i="22"/>
  <c r="E16" i="22"/>
  <c r="E7" i="22"/>
  <c r="E8" i="22"/>
  <c r="E9" i="22"/>
  <c r="D35" i="31"/>
  <c r="D11" i="18" l="1"/>
  <c r="E11" i="18" s="1"/>
  <c r="D10" i="16"/>
  <c r="E11" i="12"/>
  <c r="J11" i="12"/>
  <c r="I11" i="12"/>
  <c r="H11" i="12"/>
  <c r="K11" i="12" l="1"/>
  <c r="D11" i="13" s="1"/>
  <c r="H11" i="11"/>
  <c r="J11" i="11"/>
  <c r="I11" i="11"/>
  <c r="E11" i="11"/>
  <c r="K11" i="11" l="1"/>
  <c r="H13" i="3"/>
  <c r="E13" i="1"/>
  <c r="B21" i="30"/>
  <c r="C21" i="30"/>
  <c r="E11" i="22"/>
  <c r="D10" i="18"/>
  <c r="E10" i="18" s="1"/>
  <c r="U4" i="14"/>
  <c r="U5" i="14"/>
  <c r="U3" i="14"/>
  <c r="K22" i="5" l="1"/>
  <c r="J22" i="5"/>
  <c r="I22" i="5"/>
  <c r="H22" i="5"/>
  <c r="G22" i="5"/>
  <c r="F22" i="5"/>
  <c r="E22" i="5"/>
  <c r="D22" i="5"/>
  <c r="C22" i="5"/>
  <c r="K21" i="30"/>
  <c r="J21" i="30"/>
  <c r="I21" i="30"/>
  <c r="H21" i="30"/>
  <c r="G21" i="30"/>
  <c r="F21" i="30"/>
  <c r="E21" i="30"/>
  <c r="D21" i="30"/>
  <c r="E18" i="27"/>
  <c r="D18" i="27"/>
  <c r="C18" i="27"/>
  <c r="E15" i="26"/>
  <c r="E13" i="26"/>
  <c r="E12" i="26"/>
  <c r="E11" i="26"/>
  <c r="E9" i="26"/>
  <c r="E8" i="26"/>
  <c r="E7" i="26"/>
  <c r="E6" i="26"/>
  <c r="E5" i="26"/>
  <c r="M19" i="25"/>
  <c r="L19" i="25"/>
  <c r="K19" i="25"/>
  <c r="J19" i="25"/>
  <c r="I19" i="25"/>
  <c r="H19" i="25"/>
  <c r="G19" i="25"/>
  <c r="F19" i="25"/>
  <c r="E19" i="25"/>
  <c r="D19" i="25"/>
  <c r="C19" i="25"/>
  <c r="O7" i="25"/>
  <c r="E17" i="23"/>
  <c r="E7" i="24" s="1"/>
  <c r="D17" i="23"/>
  <c r="E6" i="24" s="1"/>
  <c r="C17" i="23"/>
  <c r="M19" i="21"/>
  <c r="L19" i="21"/>
  <c r="K19" i="21"/>
  <c r="J19" i="21"/>
  <c r="I19" i="21"/>
  <c r="H19" i="21"/>
  <c r="G19" i="21"/>
  <c r="F19" i="21"/>
  <c r="E19" i="21"/>
  <c r="D19" i="21"/>
  <c r="C19" i="21"/>
  <c r="C19" i="20"/>
  <c r="E25" i="19"/>
  <c r="D25" i="19"/>
  <c r="D24" i="19"/>
  <c r="E24" i="19" s="1"/>
  <c r="E23" i="19"/>
  <c r="D23" i="19"/>
  <c r="D22" i="19"/>
  <c r="E22" i="19" s="1"/>
  <c r="E21" i="19"/>
  <c r="D21" i="19"/>
  <c r="D20" i="19"/>
  <c r="E20" i="19" s="1"/>
  <c r="E19" i="19"/>
  <c r="D19" i="19"/>
  <c r="D18" i="19"/>
  <c r="E18" i="19" s="1"/>
  <c r="E17" i="19"/>
  <c r="D17" i="19"/>
  <c r="D16" i="19"/>
  <c r="E16" i="19" s="1"/>
  <c r="E15" i="19"/>
  <c r="D15" i="19"/>
  <c r="D14" i="19"/>
  <c r="E14" i="19" s="1"/>
  <c r="E13" i="19"/>
  <c r="D13" i="19"/>
  <c r="D12" i="19"/>
  <c r="E12" i="19" s="1"/>
  <c r="E11" i="19"/>
  <c r="D11" i="19"/>
  <c r="D10" i="19"/>
  <c r="E10" i="19" s="1"/>
  <c r="E9" i="19"/>
  <c r="D9" i="19"/>
  <c r="C18" i="18"/>
  <c r="C26" i="19" s="1"/>
  <c r="D9" i="18"/>
  <c r="E9" i="18" s="1"/>
  <c r="D8" i="18"/>
  <c r="E8" i="18" s="1"/>
  <c r="D7" i="18"/>
  <c r="E7" i="18" s="1"/>
  <c r="D17" i="16"/>
  <c r="C8" i="16"/>
  <c r="C17" i="16" s="1"/>
  <c r="D18" i="14"/>
  <c r="C18" i="14"/>
  <c r="D12" i="14"/>
  <c r="C12" i="14"/>
  <c r="U10" i="14"/>
  <c r="U9" i="14"/>
  <c r="U8" i="14"/>
  <c r="C18" i="13"/>
  <c r="G18" i="12"/>
  <c r="F18" i="12"/>
  <c r="D18" i="12"/>
  <c r="C18" i="12"/>
  <c r="J10" i="12"/>
  <c r="I10" i="12"/>
  <c r="H10" i="12"/>
  <c r="E10" i="12"/>
  <c r="J9" i="12"/>
  <c r="I9" i="12"/>
  <c r="H9" i="12"/>
  <c r="E9" i="12"/>
  <c r="K9" i="12" s="1"/>
  <c r="D9" i="13" s="1"/>
  <c r="J8" i="12"/>
  <c r="I8" i="12"/>
  <c r="H8" i="12"/>
  <c r="E8" i="12"/>
  <c r="J7" i="12"/>
  <c r="I7" i="12"/>
  <c r="H7" i="12"/>
  <c r="K7" i="12" s="1"/>
  <c r="E7" i="12"/>
  <c r="J6" i="12"/>
  <c r="J18" i="12" s="1"/>
  <c r="I6" i="12"/>
  <c r="H6" i="12"/>
  <c r="E6" i="12"/>
  <c r="G18" i="11"/>
  <c r="F18" i="11"/>
  <c r="D18" i="11"/>
  <c r="C18" i="11"/>
  <c r="J10" i="11"/>
  <c r="I10" i="11"/>
  <c r="H10" i="11"/>
  <c r="E10" i="11"/>
  <c r="J9" i="11"/>
  <c r="I9" i="11"/>
  <c r="H9" i="11"/>
  <c r="E9" i="11"/>
  <c r="J8" i="11"/>
  <c r="I8" i="11"/>
  <c r="H8" i="11"/>
  <c r="E8" i="11"/>
  <c r="J7" i="11"/>
  <c r="I7" i="11"/>
  <c r="H7" i="11"/>
  <c r="E7" i="11"/>
  <c r="K7" i="11" s="1"/>
  <c r="J6" i="11"/>
  <c r="J18" i="11" s="1"/>
  <c r="I6" i="11"/>
  <c r="H6" i="11"/>
  <c r="E6" i="11"/>
  <c r="C54" i="9"/>
  <c r="D54" i="9" s="1"/>
  <c r="D54" i="8"/>
  <c r="C54" i="8"/>
  <c r="K23" i="6"/>
  <c r="J23" i="6"/>
  <c r="I23" i="6"/>
  <c r="H23" i="6"/>
  <c r="G23" i="6"/>
  <c r="F23" i="6"/>
  <c r="E23" i="6"/>
  <c r="D23" i="6"/>
  <c r="C23" i="6"/>
  <c r="K8" i="6"/>
  <c r="J8" i="6"/>
  <c r="I8" i="6"/>
  <c r="H8" i="6"/>
  <c r="G8" i="6"/>
  <c r="F8" i="6"/>
  <c r="E8" i="6"/>
  <c r="D8" i="6"/>
  <c r="C8" i="6"/>
  <c r="F21" i="3"/>
  <c r="E21" i="3"/>
  <c r="D21" i="3"/>
  <c r="C21" i="3"/>
  <c r="G12" i="3"/>
  <c r="H12" i="3" s="1"/>
  <c r="G11" i="3"/>
  <c r="H11" i="3" s="1"/>
  <c r="H10" i="3"/>
  <c r="H9" i="3"/>
  <c r="H8" i="3"/>
  <c r="O20" i="2"/>
  <c r="N20" i="2"/>
  <c r="M20" i="2"/>
  <c r="L20" i="2"/>
  <c r="K20" i="2"/>
  <c r="J20" i="2"/>
  <c r="I20" i="2"/>
  <c r="H20" i="2"/>
  <c r="G20" i="2"/>
  <c r="F20" i="2"/>
  <c r="E20" i="2"/>
  <c r="D20" i="2"/>
  <c r="P18" i="2"/>
  <c r="P17" i="2"/>
  <c r="P16" i="2"/>
  <c r="P15" i="2"/>
  <c r="P14" i="2"/>
  <c r="P13" i="2"/>
  <c r="P12" i="2"/>
  <c r="P11" i="2"/>
  <c r="P10" i="2"/>
  <c r="P9" i="2"/>
  <c r="P8" i="2"/>
  <c r="E21" i="1"/>
  <c r="D21" i="1"/>
  <c r="C21" i="1"/>
  <c r="E12" i="1"/>
  <c r="E11" i="1"/>
  <c r="E10" i="1"/>
  <c r="E9" i="1"/>
  <c r="E8" i="1"/>
  <c r="E19" i="6" l="1"/>
  <c r="E18" i="6" s="1"/>
  <c r="F19" i="6"/>
  <c r="F18" i="6" s="1"/>
  <c r="G28" i="6"/>
  <c r="G19" i="6"/>
  <c r="G18" i="6" s="1"/>
  <c r="H19" i="6"/>
  <c r="H18" i="6" s="1"/>
  <c r="I19" i="6"/>
  <c r="I18" i="6" s="1"/>
  <c r="J19" i="6"/>
  <c r="J18" i="6" s="1"/>
  <c r="D28" i="6"/>
  <c r="D44" i="6" s="1"/>
  <c r="D19" i="6"/>
  <c r="D18" i="6" s="1"/>
  <c r="C19" i="6"/>
  <c r="C18" i="6" s="1"/>
  <c r="K19" i="6"/>
  <c r="K18" i="6" s="1"/>
  <c r="E5" i="24"/>
  <c r="K8" i="11"/>
  <c r="K6" i="11"/>
  <c r="H21" i="3"/>
  <c r="K6" i="12"/>
  <c r="K8" i="12"/>
  <c r="K9" i="11"/>
  <c r="O19" i="21"/>
  <c r="E5" i="28"/>
  <c r="E6" i="28"/>
  <c r="D26" i="19"/>
  <c r="E26" i="19" s="1"/>
  <c r="D19" i="20"/>
  <c r="E19" i="20" s="1"/>
  <c r="E17" i="16"/>
  <c r="P20" i="2"/>
  <c r="O19" i="25"/>
  <c r="E12" i="14"/>
  <c r="K10" i="12"/>
  <c r="K10" i="11"/>
  <c r="I18" i="11"/>
  <c r="H18" i="11"/>
  <c r="I18" i="12"/>
  <c r="H18" i="12"/>
  <c r="E18" i="14"/>
  <c r="E18" i="12"/>
  <c r="G21" i="3"/>
  <c r="E18" i="11"/>
  <c r="C28" i="6" l="1"/>
  <c r="C13" i="6"/>
  <c r="H28" i="6"/>
  <c r="H13" i="6"/>
  <c r="G41" i="10"/>
  <c r="G43" i="6"/>
  <c r="D41" i="10"/>
  <c r="D43" i="6"/>
  <c r="D13" i="6"/>
  <c r="J28" i="6"/>
  <c r="J13" i="6"/>
  <c r="F28" i="6"/>
  <c r="F13" i="6"/>
  <c r="G44" i="6"/>
  <c r="G13" i="6"/>
  <c r="K28" i="6"/>
  <c r="K13" i="6"/>
  <c r="I28" i="6"/>
  <c r="I13" i="6"/>
  <c r="E28" i="6"/>
  <c r="E13" i="6"/>
  <c r="K18" i="11"/>
  <c r="K18" i="12"/>
  <c r="D10" i="13"/>
  <c r="D18" i="13" s="1"/>
  <c r="E18" i="13" s="1"/>
  <c r="E41" i="10" l="1"/>
  <c r="E43" i="6"/>
  <c r="E44" i="6"/>
  <c r="F41" i="10"/>
  <c r="F43" i="6"/>
  <c r="F44" i="6"/>
  <c r="H43" i="6"/>
  <c r="H41" i="10"/>
  <c r="I44" i="6"/>
  <c r="I43" i="6"/>
  <c r="I41" i="10"/>
  <c r="J44" i="6"/>
  <c r="J43" i="6"/>
  <c r="J41" i="10"/>
  <c r="K44" i="6"/>
  <c r="K43" i="6"/>
  <c r="C41" i="10"/>
  <c r="C43" i="6"/>
  <c r="C44" i="6" s="1"/>
</calcChain>
</file>

<file path=xl/sharedStrings.xml><?xml version="1.0" encoding="utf-8"?>
<sst xmlns="http://schemas.openxmlformats.org/spreadsheetml/2006/main" count="930" uniqueCount="303">
  <si>
    <t>Personas egresadas atendidas en ONG según sexo</t>
  </si>
  <si>
    <t>Año 2024</t>
  </si>
  <si>
    <t>Sexo</t>
  </si>
  <si>
    <t>Total</t>
  </si>
  <si>
    <t>Mes</t>
  </si>
  <si>
    <t>Masculino</t>
  </si>
  <si>
    <t>Femenino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</si>
  <si>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</si>
  <si>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</si>
  <si>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</si>
  <si>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</si>
  <si>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</si>
  <si>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</si>
  <si>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</si>
  <si>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</si>
  <si>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</si>
  <si>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</si>
  <si>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</si>
  <si>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</si>
  <si>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Fuente: PENSTAT. Instituto Costarricense sobre Drogas con información proporcionada por</t>
  </si>
  <si>
    <t>las ONG autorizadas por el IAFA</t>
  </si>
  <si>
    <t>Personas egresadas atendidas en ONG según grupo de edad</t>
  </si>
  <si>
    <t>grupo de edad</t>
  </si>
  <si>
    <t>Mayo</t>
  </si>
  <si>
    <t>Diciembre</t>
  </si>
  <si>
    <t>Menos de 18 años</t>
  </si>
  <si>
    <t>18-19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</si>
  <si>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</si>
  <si>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</si>
  <si>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</si>
  <si>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</si>
  <si>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</si>
  <si>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</si>
  <si>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</si>
  <si>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</si>
  <si>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 años  y más</t>
  </si>
  <si>
    <t>Personas egresadas atendidas en ONG según tipo de sustancia principal por la que acude a tratamiento</t>
  </si>
  <si>
    <t>Tipo de sustancia</t>
  </si>
  <si>
    <t>Alcohol</t>
  </si>
  <si>
    <t>Crack</t>
  </si>
  <si>
    <t>Marihuana</t>
  </si>
  <si>
    <t>Cocaína</t>
  </si>
  <si>
    <r>
      <t>Otros</t>
    </r>
    <r>
      <rPr>
        <b/>
        <vertAlign val="superscript"/>
        <sz val="11"/>
        <color rgb="FFFFFFFF"/>
        <rFont val="Open Sans"/>
        <family val="2"/>
      </rPr>
      <t>1</t>
    </r>
  </si>
  <si>
    <r>
      <rPr>
        <vertAlign val="superscript"/>
        <sz val="11"/>
        <color rgb="FF000000"/>
        <rFont val="Open Sans"/>
        <family val="2"/>
      </rPr>
      <t>1</t>
    </r>
    <r>
      <rPr>
        <sz val="11"/>
        <color rgb="FF000000"/>
        <rFont val="Open Sans"/>
        <family val="2"/>
      </rPr>
      <t xml:space="preserve"> Incluye anfetaminas; medicamentos opiáceos, LSD, MDMA, además de mezclas tales como: Cocaína + alcohol</t>
    </r>
  </si>
  <si>
    <t>Costa Rica</t>
  </si>
  <si>
    <t xml:space="preserve">Cantidad decomisada según mes por tipo de droga </t>
  </si>
  <si>
    <t>Tipo de droga</t>
  </si>
  <si>
    <t>cantidad</t>
  </si>
  <si>
    <t>Cocaína (kg)</t>
  </si>
  <si>
    <t>Cannabis (plantas)</t>
  </si>
  <si>
    <t>Marihuana picadura (kg)</t>
  </si>
  <si>
    <t>Heroína (kg)</t>
  </si>
  <si>
    <t>Elaboración propia. Unidad de Información y Estadística Nacional sobre Drogas</t>
  </si>
  <si>
    <r>
      <rPr>
        <b/>
        <vertAlign val="superscript"/>
        <sz val="10"/>
        <color rgb="FF000000"/>
        <rFont val="Open Sans"/>
        <family val="2"/>
      </rPr>
      <t>2</t>
    </r>
    <r>
      <rPr>
        <b/>
        <sz val="10"/>
        <color rgb="FF000000"/>
        <rFont val="Open Sans"/>
        <family val="2"/>
      </rPr>
      <t xml:space="preserve"> Hachís:  Resina de Cannabis: que contiene de 2% a 10% de THC (Tetrahidrocannabinol)</t>
    </r>
  </si>
  <si>
    <r>
      <rPr>
        <b/>
        <vertAlign val="superscript"/>
        <sz val="10"/>
        <color rgb="FF000000"/>
        <rFont val="Open Sans"/>
        <family val="2"/>
      </rPr>
      <t>3</t>
    </r>
    <r>
      <rPr>
        <b/>
        <sz val="10"/>
        <color rgb="FF000000"/>
        <rFont val="Open Sans"/>
        <family val="2"/>
      </rPr>
      <t xml:space="preserve"> Cada dosis equivale a una tableta</t>
    </r>
  </si>
  <si>
    <r>
      <rPr>
        <b/>
        <vertAlign val="superscript"/>
        <sz val="10"/>
        <color rgb="FF000000"/>
        <rFont val="Open Sans"/>
        <family val="2"/>
      </rPr>
      <t>4</t>
    </r>
    <r>
      <rPr>
        <b/>
        <sz val="10"/>
        <color rgb="FF000000"/>
        <rFont val="Open Sans"/>
        <family val="2"/>
      </rPr>
      <t xml:space="preserve"> Equivale a una dosis de LSD</t>
    </r>
  </si>
  <si>
    <t>ETA = Estimulantes tipo anfetamínico</t>
  </si>
  <si>
    <r>
      <t xml:space="preserve">Nota: </t>
    </r>
    <r>
      <rPr>
        <b/>
        <sz val="12"/>
        <color rgb="FF000000"/>
        <rFont val="Open Sans"/>
        <family val="2"/>
      </rPr>
      <t>Datos sujetos a variación por parte de las fuentes primarias</t>
    </r>
  </si>
  <si>
    <t>Cantidad de droga decomisada según provincia, zona marítima y sistema penitenciario</t>
  </si>
  <si>
    <t>Provincia</t>
  </si>
  <si>
    <t>Hachís****</t>
  </si>
  <si>
    <t>Heroína</t>
  </si>
  <si>
    <t>ETA</t>
  </si>
  <si>
    <t>LSD***</t>
  </si>
  <si>
    <t>Ketamina</t>
  </si>
  <si>
    <t>Kg</t>
  </si>
  <si>
    <t>piedras*</t>
  </si>
  <si>
    <t>plántulas</t>
  </si>
  <si>
    <t>picadura (Kg)</t>
  </si>
  <si>
    <t>(kg)</t>
  </si>
  <si>
    <t>dosis**</t>
  </si>
  <si>
    <t>dosis</t>
  </si>
  <si>
    <t>eventos</t>
  </si>
  <si>
    <t>ALAJUELA</t>
  </si>
  <si>
    <t>CARTAGO</t>
  </si>
  <si>
    <t>GUANACASTE</t>
  </si>
  <si>
    <t>HEREDIA</t>
  </si>
  <si>
    <t>LIMON</t>
  </si>
  <si>
    <t>PUNTARENAS</t>
  </si>
  <si>
    <t xml:space="preserve"> </t>
  </si>
  <si>
    <t>SAN JOSE</t>
  </si>
  <si>
    <t>Costa Pacífica</t>
  </si>
  <si>
    <t>Costa Atlántica</t>
  </si>
  <si>
    <t>Sistema Penitenciario</t>
  </si>
  <si>
    <t>* una piedra de crack pesa aproximadamente 0,15 g</t>
  </si>
  <si>
    <t>** Cada dosis equivale a una tableta</t>
  </si>
  <si>
    <t>***Equivale a una dosis de LSD</t>
  </si>
  <si>
    <t>****Hachís:  Resina de Cannabis: que contiene de 2% a 10% de THC (Tetrahidrocannabinol)</t>
  </si>
  <si>
    <t>Plantas</t>
  </si>
  <si>
    <t>LSD</t>
  </si>
  <si>
    <t>(Kg)</t>
  </si>
  <si>
    <t>de Cannabis</t>
  </si>
  <si>
    <t>dosis***</t>
  </si>
  <si>
    <t>(eventos)</t>
  </si>
  <si>
    <t>Primer Trimestre</t>
  </si>
  <si>
    <t>Segundo Trimestre</t>
  </si>
  <si>
    <t>Tercer Trimestre</t>
  </si>
  <si>
    <t xml:space="preserve">Julio </t>
  </si>
  <si>
    <t>Setiembre</t>
  </si>
  <si>
    <t>CuartoTrimestre</t>
  </si>
  <si>
    <t>TOTAL</t>
  </si>
  <si>
    <t>Cantidad de eventos registrados por decomisos de Ketamina cuyas cantidades se encuentran en proceso de estandarización</t>
  </si>
  <si>
    <t>COMPARATIVO MENSUAL</t>
  </si>
  <si>
    <t>Marihuana (kg)</t>
  </si>
  <si>
    <t>I-2014</t>
  </si>
  <si>
    <t>I-2015</t>
  </si>
  <si>
    <t>% variacion</t>
  </si>
  <si>
    <t>Crack (kg)</t>
  </si>
  <si>
    <t>Cantidad de droga decomisada según año por tipo de droga</t>
  </si>
  <si>
    <t>1990-2024</t>
  </si>
  <si>
    <t>Año</t>
  </si>
  <si>
    <t>2024*****</t>
  </si>
  <si>
    <t>Nota: En el año 2010 se decomisaron 17,05 kg de pseudoefedrina</t>
  </si>
  <si>
    <t>PCD</t>
  </si>
  <si>
    <t>OIJ</t>
  </si>
  <si>
    <t>nacionales</t>
  </si>
  <si>
    <t>extranjeros</t>
  </si>
  <si>
    <t>total</t>
  </si>
  <si>
    <t>masculino</t>
  </si>
  <si>
    <t>femenino</t>
  </si>
  <si>
    <t>Personas detenidas por tráfico de drogas, según mes</t>
  </si>
  <si>
    <t>% variación</t>
  </si>
  <si>
    <t xml:space="preserve">Fuente: Información proporcionada por la Policía de Control de Drogas(PCD)  </t>
  </si>
  <si>
    <t xml:space="preserve"> y Oficina de Planes y Operaciones (OIJ)</t>
  </si>
  <si>
    <t>f</t>
  </si>
  <si>
    <t xml:space="preserve">Nota: Narcofamilias está incluido </t>
  </si>
  <si>
    <t>Año 2023</t>
  </si>
  <si>
    <t>dentro de la contabilidad de organizaciones locales</t>
  </si>
  <si>
    <t>Internacionales</t>
  </si>
  <si>
    <t>El 100% solo es internacionales y locales (ver gráfico de pastel)</t>
  </si>
  <si>
    <t>Locales</t>
  </si>
  <si>
    <t>El total de organizaciones por tanto es: org internacionales + org locales.</t>
  </si>
  <si>
    <t>Narcofamilias</t>
  </si>
  <si>
    <t>total Mes</t>
  </si>
  <si>
    <t xml:space="preserve">total </t>
  </si>
  <si>
    <t xml:space="preserve">                     </t>
  </si>
  <si>
    <t>Incidentes relacionados con drogas</t>
  </si>
  <si>
    <t>variación</t>
  </si>
  <si>
    <t>denuncias</t>
  </si>
  <si>
    <t>%</t>
  </si>
  <si>
    <t>-</t>
  </si>
  <si>
    <t>Fuente: Emergencias 911</t>
  </si>
  <si>
    <t>Incidentes relacionados con drogas reportados al 911</t>
  </si>
  <si>
    <t>%variación acumulada</t>
  </si>
  <si>
    <t>Cantidad</t>
  </si>
  <si>
    <t>Guanacaste</t>
  </si>
  <si>
    <t>Limón</t>
  </si>
  <si>
    <t>Puntarenas</t>
  </si>
  <si>
    <t>Cartago</t>
  </si>
  <si>
    <t>Heredia</t>
  </si>
  <si>
    <t>Alajuela</t>
  </si>
  <si>
    <t>San José</t>
  </si>
  <si>
    <t xml:space="preserve"> Armas de fuego decomisadas, vinculadas al narcotráfico</t>
  </si>
  <si>
    <t>variación absoluta</t>
  </si>
  <si>
    <t>variación %</t>
  </si>
  <si>
    <t>Fuente: Policía de Control de Drogas(PCD). Ministerio de Seguridad Pública</t>
  </si>
  <si>
    <t>Oficina de Planes y Operaciones. OIJ</t>
  </si>
  <si>
    <t>Armas de fuego decomisadas, vinculadas al narcotráfico</t>
  </si>
  <si>
    <t>2006-2024</t>
  </si>
  <si>
    <t xml:space="preserve">Año </t>
  </si>
  <si>
    <t>2024*</t>
  </si>
  <si>
    <t>%variación</t>
  </si>
  <si>
    <t>Cantidad de Bienes Decomisados según tipo de Bien</t>
  </si>
  <si>
    <t>Tipo de bien</t>
  </si>
  <si>
    <t>Herramienta</t>
  </si>
  <si>
    <t>Equipo</t>
  </si>
  <si>
    <t>Mobiliario</t>
  </si>
  <si>
    <t>Joya</t>
  </si>
  <si>
    <t>Objeto</t>
  </si>
  <si>
    <t>Embarcación</t>
  </si>
  <si>
    <t>Electrónicos</t>
  </si>
  <si>
    <t>Electrodoméstico</t>
  </si>
  <si>
    <t>Inmueble</t>
  </si>
  <si>
    <t>Aeronave</t>
  </si>
  <si>
    <t>Automotor</t>
  </si>
  <si>
    <t>Fuente: Sistema de Administración de Bienes (SAB), Instituto Costarricense sobre Drogas</t>
  </si>
  <si>
    <t>Tipo de Bien</t>
  </si>
  <si>
    <t>Variación %</t>
  </si>
  <si>
    <t>NA</t>
  </si>
  <si>
    <t>Semoviente</t>
  </si>
  <si>
    <t>Fuente: Sistema de Administración de Bienes (SAB)</t>
  </si>
  <si>
    <t>Instituto Costarricense sobre Drogas</t>
  </si>
  <si>
    <t>Dineros decomisados según tipo de moneda</t>
  </si>
  <si>
    <t>$</t>
  </si>
  <si>
    <t>₡</t>
  </si>
  <si>
    <t>€</t>
  </si>
  <si>
    <t>Moneda</t>
  </si>
  <si>
    <t>Cantidad de Bienes Comisados según tipo de Bien</t>
  </si>
  <si>
    <t>Dineros comisados según tipo de moneda</t>
  </si>
  <si>
    <t>Dineros Comisados según tipo de moneda</t>
  </si>
  <si>
    <t>Reportes de Operación Sospechosa según estado del reporte</t>
  </si>
  <si>
    <t>ROS</t>
  </si>
  <si>
    <t>Tipo de moneda</t>
  </si>
  <si>
    <t>Estado del Reporte</t>
  </si>
  <si>
    <t>Recibidos</t>
  </si>
  <si>
    <t>Casos en Monitoreo por Comisión ROS</t>
  </si>
  <si>
    <t>Cerrados externos remitidos a instancias judiciales*</t>
  </si>
  <si>
    <t>Fuente: Unidad de Inteligencia Financiera(UIF)</t>
  </si>
  <si>
    <t>*) MONTO TOTAL DE LOS REPORTES REMITIDOS A INSTANCIAS JUDICIALES (incluye los informes de ROS tramitados del mes, más los que se tramitan de otros períodos anteriores)</t>
  </si>
  <si>
    <t>Reportes de operación Sospechosa según sujeto obligado por cantidad de eventos y tipo de moneda</t>
  </si>
  <si>
    <t>Eventos</t>
  </si>
  <si>
    <t>Otras</t>
  </si>
  <si>
    <t>Agencias de Seguros</t>
  </si>
  <si>
    <t>Bancos</t>
  </si>
  <si>
    <t>Cooperativas</t>
  </si>
  <si>
    <t>Superintendencias</t>
  </si>
  <si>
    <t>Mutuales</t>
  </si>
  <si>
    <t>Operadoras de Pensiones</t>
  </si>
  <si>
    <t>Remesadoras</t>
  </si>
  <si>
    <t>Valores Puesto de Bolsa</t>
  </si>
  <si>
    <t>Agencias de vehículos</t>
  </si>
  <si>
    <t>Trust /Fideicomisos</t>
  </si>
  <si>
    <t>Casas de cambio</t>
  </si>
  <si>
    <t>Financieras</t>
  </si>
  <si>
    <t>Mercado Valores</t>
  </si>
  <si>
    <t>Personas incluidas en ROS, según provincia o zona geográfica de interés</t>
  </si>
  <si>
    <t>Cantón</t>
  </si>
  <si>
    <t>La Unión</t>
  </si>
  <si>
    <t>Desamparados</t>
  </si>
  <si>
    <t>Escazú</t>
  </si>
  <si>
    <t>Montes de Oca</t>
  </si>
  <si>
    <t>Santa Ana</t>
  </si>
  <si>
    <t>Sustancia</t>
  </si>
  <si>
    <t>peso total (g)</t>
  </si>
  <si>
    <t>Presentación</t>
  </si>
  <si>
    <t>Flores</t>
  </si>
  <si>
    <t>Pococí</t>
  </si>
  <si>
    <t>Tibás</t>
  </si>
  <si>
    <t>Goicoechea</t>
  </si>
  <si>
    <t>Moravia</t>
  </si>
  <si>
    <t>Grupo Químico</t>
  </si>
  <si>
    <t>Nombre alternativo</t>
  </si>
  <si>
    <t>Mezclas identificadas conteniendo nuevas sustancias psicoactivas</t>
  </si>
  <si>
    <t>*Llamadas así ya que no se encuentran en los listados de las convenciones internacionales sobre drogas. Aunque se les denomina "nuevas" muchas de ellas tienen décadas  de existencia.</t>
  </si>
  <si>
    <r>
      <rPr>
        <b/>
        <vertAlign val="superscript"/>
        <sz val="10"/>
        <color rgb="FF000000"/>
        <rFont val="Open Sans"/>
        <family val="2"/>
      </rPr>
      <t>1</t>
    </r>
    <r>
      <rPr>
        <b/>
        <sz val="10"/>
        <color rgb="FF000000"/>
        <rFont val="Open Sans"/>
        <family val="2"/>
      </rPr>
      <t xml:space="preserve"> Una piedra de crack pesa aproximadamente 0,15 g</t>
    </r>
  </si>
  <si>
    <r>
      <rPr>
        <b/>
        <vertAlign val="superscript"/>
        <sz val="10"/>
        <color rgb="FF000000"/>
        <rFont val="Open Sans"/>
        <family val="2"/>
      </rPr>
      <t>5</t>
    </r>
    <r>
      <rPr>
        <b/>
        <sz val="10"/>
        <color rgb="FF000000"/>
        <rFont val="Open Sans"/>
        <family val="2"/>
      </rPr>
      <t xml:space="preserve"> Corresponde a eventos registrados por decomisos de Ketamina cuyas cantidades no se tiene una estimación puntual.</t>
    </r>
  </si>
  <si>
    <r>
      <t xml:space="preserve">Nota: </t>
    </r>
    <r>
      <rPr>
        <b/>
        <sz val="10"/>
        <color rgb="FF000000"/>
        <rFont val="Open Sans"/>
        <family val="2"/>
      </rPr>
      <t>Datos sujetos a variación por parte de las fuentes primarias</t>
    </r>
  </si>
  <si>
    <t xml:space="preserve">Abiertos </t>
  </si>
  <si>
    <t>Upala</t>
  </si>
  <si>
    <t>San Pablo</t>
  </si>
  <si>
    <t>Sarapiquí</t>
  </si>
  <si>
    <t>Quepos</t>
  </si>
  <si>
    <t>Alajuelita</t>
  </si>
  <si>
    <t>San Carlos</t>
  </si>
  <si>
    <t>Ketamine</t>
  </si>
  <si>
    <t>Phencyclidine-type substances</t>
  </si>
  <si>
    <t>2-(2-Chlorophenyl)-2-(methylamino)cyclohexan-1-one</t>
  </si>
  <si>
    <t>Phenethylamines</t>
  </si>
  <si>
    <t>Methamphetamine</t>
  </si>
  <si>
    <t>(2S)-N-methyl-1-phenylpropan-2-amine</t>
  </si>
  <si>
    <t>Cocaine</t>
  </si>
  <si>
    <t>Tropane alkaloids</t>
  </si>
  <si>
    <t>Cocaine hydrochloride</t>
  </si>
  <si>
    <t>Semovientes</t>
  </si>
  <si>
    <t>Na</t>
  </si>
  <si>
    <t>Personas detenidas por infraccion a la ley 8204 según nacionallidad, cuerpo policial y mes. Año 2024</t>
  </si>
  <si>
    <t>Personas detenidas por infraccion a la ley 8204 según sexo, cuerpo policial y mes. Año 2024</t>
  </si>
  <si>
    <t>Año 2023 vs Año 2024</t>
  </si>
  <si>
    <t>2023*</t>
  </si>
  <si>
    <t>Fuente: Unidad de Inteligencia Financiera(UIF). Instituto Costarricense sobre Drogas.</t>
  </si>
  <si>
    <t>2024**</t>
  </si>
  <si>
    <t>Cantidad decomisada según mes por tipo de droga. Año 2024.</t>
  </si>
  <si>
    <t>Año 2023 vs año 2024</t>
  </si>
  <si>
    <t>Cantidad de Bienes Decomisados según Tipo de Bien</t>
  </si>
  <si>
    <t>Cantidad de Bienes Comisados según Tipo de Bien</t>
  </si>
  <si>
    <t>reportados al 911. Año 2024</t>
  </si>
  <si>
    <t xml:space="preserve">Total </t>
  </si>
  <si>
    <t xml:space="preserve"> Armas de fuego decomisadas, vinculadas al narcotráfico. Año  2024.</t>
  </si>
  <si>
    <t>Fuente: PENSTAT. Instituto Costarricense sobre Drogas con información proporcionada por las ONG autorizadas por el IAFA</t>
  </si>
  <si>
    <t>Fuente:Ministerio de Seguridad Pública (D.I.A.C.), Policía de Control de Drogas (P.C.D) y Oficina de Planes y Operaciones del OIJ</t>
  </si>
  <si>
    <t>Crack (piedras)1</t>
  </si>
  <si>
    <t>Hachís(kg)2</t>
  </si>
  <si>
    <t>ETA (dosis)3</t>
  </si>
  <si>
    <t>LSD (dosis)4</t>
  </si>
  <si>
    <t>Ketamina (eventos) 5</t>
  </si>
  <si>
    <t>Acum Ene-Julio 2023</t>
  </si>
  <si>
    <t>***** Datos del 2024 acumulados al mes de Julio</t>
  </si>
  <si>
    <t>Julio 2024</t>
  </si>
  <si>
    <t>Julio  2024</t>
  </si>
  <si>
    <t xml:space="preserve">% Variación </t>
  </si>
  <si>
    <t>Acum Ene-Julio 2024</t>
  </si>
  <si>
    <t>Enero-Julio  2023</t>
  </si>
  <si>
    <t>Enero-Julio 2024</t>
  </si>
  <si>
    <t>Enero-Julio 2023</t>
  </si>
  <si>
    <t>Nuevas Sustancias Psicoactivas* identificadas mediante análisis químicos a elementos que forman parte de un proceso judicial . Julio 2024.</t>
  </si>
  <si>
    <t>* Datos acumulados al mes de Julio 2024</t>
  </si>
  <si>
    <t xml:space="preserve">Período  Enero-Julio  2023* - Enero-Julio 2024** </t>
  </si>
  <si>
    <t>Paraíso</t>
  </si>
  <si>
    <t>San Ramón</t>
  </si>
  <si>
    <t>Valverde Vega</t>
  </si>
  <si>
    <t>San Rafael</t>
  </si>
  <si>
    <t>Barva</t>
  </si>
  <si>
    <t>Siquirres</t>
  </si>
  <si>
    <t>Liberia</t>
  </si>
  <si>
    <t>Santa Cruz</t>
  </si>
  <si>
    <t xml:space="preserve">Provincia </t>
  </si>
  <si>
    <t>Administrador de Fondos de terceros y/o artículo 15 bis</t>
  </si>
  <si>
    <t>cantidad de Unidades de indicio</t>
  </si>
  <si>
    <t>Sólido Pulverizado</t>
  </si>
  <si>
    <t>Cristales</t>
  </si>
  <si>
    <t>2,3-Methylenedioxymethamphetamine</t>
  </si>
  <si>
    <t>2,3-MDMA</t>
  </si>
  <si>
    <t>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</si>
</sst>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#,##0.000"/>
    <numFmt numFmtId="165" formatCode="0.0"/>
    <numFmt numFmtId="166" formatCode="#,##0;[Red]&quot;-&quot;#,##0"/>
    <numFmt numFmtId="167" formatCode="#,##0;&quot;-&quot;#,##0"/>
    <numFmt numFmtId="168" formatCode="0.0%"/>
    <numFmt numFmtId="169" formatCode="#,##0.0"/>
    <numFmt numFmtId="170" formatCode="[$$-409]#,##0.0"/>
    <numFmt numFmtId="171" formatCode="&quot; &quot;#,##0.00&quot; &quot;;&quot; (&quot;#,##0.00&quot;)&quot;;&quot; -&quot;#&quot; &quot;;&quot; &quot;@&quot; &quot;"/>
    <numFmt numFmtId="172" formatCode="[$$-540A]#,##0.0"/>
    <numFmt numFmtId="173" formatCode="[$€-140A]&quot; &quot;#,##0.0"/>
    <numFmt numFmtId="174" formatCode="&quot; &quot;#,##0.0&quot; &quot;;&quot; (&quot;#,##0.0&quot;)&quot;;&quot; -&quot;#&quot; &quot;;&quot; &quot;@&quot; &quot;"/>
    <numFmt numFmtId="175" formatCode="0.0000"/>
    <numFmt numFmtId="176" formatCode="0.00000"/>
    <numFmt numFmtId="177" formatCode="#,##0.0;[Red]#,##0.0"/>
    <numFmt numFmtId="178" formatCode="#,##0;[Red]#,##0"/>
    <numFmt numFmtId="179" formatCode="#,##0.00;[Red]#,##0.00"/>
    <numFmt numFmtId="180" formatCode="#,##0.000;[Red]#,##0.000"/>
    <numFmt numFmtId="181" formatCode="&quot; &quot;#,##0.00&quot;   &quot;;&quot;-&quot;#,##0.00&quot;   &quot;;&quot; -&quot;#&quot;   &quot;;&quot; &quot;@&quot; &quot;"/>
    <numFmt numFmtId="182" formatCode="&quot; &quot;#,##0.00&quot; &quot;;&quot;-&quot;#,##0.00&quot; &quot;;&quot; -&quot;#&quot; &quot;;&quot; &quot;@&quot; &quot;"/>
    <numFmt numFmtId="183" formatCode="&quot; &quot;#,##0&quot; &quot;;&quot; (&quot;#,##0&quot;)&quot;;&quot; -&quot;#&quot; &quot;;&quot; &quot;@&quot; &quot;"/>
    <numFmt numFmtId="184" formatCode="#;#;\-"/>
    <numFmt numFmtId="185" formatCode="0;\ \-0;\ \-;\ "/>
    <numFmt numFmtId="186" formatCode="0.0;\ \-0.0;\ \-;\ "/>
    <numFmt numFmtId="187" formatCode="0.0000;\ \-0.0000;\ \-;\ "/>
    <numFmt numFmtId="188" formatCode="#,##0.0000"/>
    <numFmt numFmtId="189" formatCode="&quot; &quot;#,##0.0000&quot; &quot;;&quot; (&quot;#,##0.0000&quot;)&quot;;&quot; -&quot;#.000&quot; &quot;;&quot; &quot;@&quot; &quot;"/>
    <numFmt numFmtId="190" formatCode="0.000;\ \-0.000;\ \-;\ "/>
    <numFmt numFmtId="191" formatCode="0.000"/>
    <numFmt numFmtId="192" formatCode="&quot; &quot;#,##0.00000&quot; &quot;;&quot; (&quot;#,##0.00000&quot;)&quot;;&quot; -&quot;#.000&quot; &quot;;&quot; &quot;@&quot; &quot;"/>
  </numFmts>
  <fonts count="5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1"/>
      <color rgb="FF000000"/>
      <name val="Liberation Sans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z val="10"/>
      <color rgb="FF333333"/>
      <name val="Liberation Sans"/>
    </font>
    <font>
      <sz val="11"/>
      <color rgb="FF000000"/>
      <name val="Open Sans"/>
      <family val="2"/>
    </font>
    <font>
      <b/>
      <sz val="11"/>
      <color rgb="FF000000"/>
      <name val="Open Sans"/>
      <family val="2"/>
    </font>
    <font>
      <b/>
      <sz val="12"/>
      <color rgb="FFFFFFFF"/>
      <name val="Open Sans"/>
      <family val="2"/>
    </font>
    <font>
      <b/>
      <sz val="12"/>
      <color rgb="FF000000"/>
      <name val="Open Sans"/>
      <family val="2"/>
    </font>
    <font>
      <sz val="12"/>
      <color rgb="FF000000"/>
      <name val="Open Sans"/>
      <family val="2"/>
    </font>
    <font>
      <b/>
      <sz val="11"/>
      <color rgb="FFFFFFFF"/>
      <name val="Open Sans"/>
      <family val="2"/>
    </font>
    <font>
      <b/>
      <vertAlign val="superscript"/>
      <sz val="11"/>
      <color rgb="FFFFFFFF"/>
      <name val="Open Sans"/>
      <family val="2"/>
    </font>
    <font>
      <vertAlign val="superscript"/>
      <sz val="11"/>
      <color rgb="FF000000"/>
      <name val="Open Sans"/>
      <family val="2"/>
    </font>
    <font>
      <sz val="11"/>
      <color rgb="FF000000"/>
      <name val="Eras Medium ITC"/>
      <family val="2"/>
    </font>
    <font>
      <b/>
      <sz val="10"/>
      <color rgb="FF000000"/>
      <name val="Open Sans"/>
      <family val="2"/>
    </font>
    <font>
      <sz val="10"/>
      <color rgb="FF000000"/>
      <name val="Open Sans"/>
      <family val="2"/>
    </font>
    <font>
      <sz val="10"/>
      <color rgb="FF000000"/>
      <name val="Open Sans"/>
      <family val="2"/>
    </font>
    <font>
      <b/>
      <vertAlign val="superscript"/>
      <sz val="10"/>
      <color rgb="FF000000"/>
      <name val="Open Sans"/>
      <family val="2"/>
    </font>
    <font>
      <b/>
      <vertAlign val="superscript"/>
      <sz val="12"/>
      <color rgb="FF000000"/>
      <name val="Open Sans"/>
      <family val="2"/>
    </font>
    <font>
      <b/>
      <sz val="14"/>
      <color rgb="FF000000"/>
      <name val="Arial"/>
      <family val="2"/>
    </font>
    <font>
      <u/>
      <sz val="10"/>
      <color rgb="FF000000"/>
      <name val="Open Sans"/>
      <family val="2"/>
    </font>
    <font>
      <b/>
      <sz val="11"/>
      <color rgb="FF000000"/>
      <name val="Eras Medium ITC"/>
      <family val="2"/>
    </font>
    <font>
      <u/>
      <sz val="11"/>
      <color rgb="FF000000"/>
      <name val="Eras Medium ITC"/>
      <family val="2"/>
    </font>
    <font>
      <b/>
      <sz val="14"/>
      <color rgb="FF000000"/>
      <name val="Open Sans"/>
      <family val="2"/>
    </font>
    <font>
      <sz val="14"/>
      <color rgb="FF000000"/>
      <name val="Open Sans"/>
      <family val="2"/>
    </font>
    <font>
      <b/>
      <sz val="12"/>
      <color rgb="FF000000"/>
      <name val="Eras Medium ITC"/>
      <family val="2"/>
    </font>
    <font>
      <sz val="11"/>
      <color rgb="FFFF0000"/>
      <name val="Eras Medium ITC"/>
      <family val="2"/>
    </font>
    <font>
      <b/>
      <sz val="10"/>
      <color rgb="FFFFFFFF"/>
      <name val="Open Sans"/>
      <family val="2"/>
    </font>
    <font>
      <b/>
      <sz val="9"/>
      <color rgb="FF000000"/>
      <name val="Open Sans"/>
      <family val="2"/>
    </font>
    <font>
      <i/>
      <sz val="10"/>
      <color rgb="FF000000"/>
      <name val="Open Sans"/>
      <family val="2"/>
    </font>
    <font>
      <b/>
      <u/>
      <sz val="11"/>
      <color rgb="FF000000"/>
      <name val="Open Sans"/>
      <family val="2"/>
    </font>
    <font>
      <b/>
      <sz val="14"/>
      <color rgb="FFFFFFFF"/>
      <name val="Open Sans"/>
      <family val="2"/>
    </font>
    <font>
      <b/>
      <sz val="18"/>
      <color rgb="FF000000"/>
      <name val="Open Sans"/>
      <family val="2"/>
    </font>
    <font>
      <b/>
      <sz val="11"/>
      <color rgb="FF000000"/>
      <name val="Open Sans"/>
      <family val="2"/>
    </font>
    <font>
      <sz val="14"/>
      <color rgb="FF000000"/>
      <name val="Open Sans"/>
      <family val="2"/>
    </font>
    <font>
      <b/>
      <sz val="11"/>
      <color rgb="FFFFFFFF"/>
      <name val="Open Sans"/>
      <family val="2"/>
    </font>
    <font>
      <b/>
      <sz val="10"/>
      <color rgb="FF000000"/>
      <name val="Open Sans"/>
      <family val="2"/>
    </font>
    <font>
      <b/>
      <sz val="10"/>
      <color rgb="FF000000"/>
      <name val="Arial"/>
      <family val="2"/>
    </font>
    <font>
      <sz val="10"/>
      <color rgb="FF000000"/>
      <name val="Open Sans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366092"/>
        <bgColor rgb="FF366092"/>
      </patternFill>
    </fill>
    <fill>
      <patternFill patternType="solid">
        <fgColor rgb="FFC5D9F1"/>
        <bgColor rgb="FFC5D9F1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rgb="FFC5D9F1"/>
      </patternFill>
    </fill>
    <fill>
      <patternFill patternType="solid">
        <fgColor theme="2"/>
        <bgColor indexed="64"/>
      </patternFill>
    </fill>
  </fills>
  <borders count="7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</borders>
  <cellStyleXfs count="30">
    <xf numFmtId="0" fontId="0" fillId="0" borderId="0"/>
    <xf numFmtId="171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2" fillId="8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3" fillId="0" borderId="0" applyNumberFormat="0" applyBorder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8" borderId="1" applyNumberFormat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</cellStyleXfs>
  <cellXfs count="402">
    <xf numFmtId="0" fontId="0" fillId="0" borderId="0" xfId="0"/>
    <xf numFmtId="0" fontId="17" fillId="0" borderId="0" xfId="23" applyFont="1" applyAlignment="1">
      <alignment horizontal="center"/>
    </xf>
    <xf numFmtId="0" fontId="18" fillId="0" borderId="0" xfId="23" applyFont="1" applyAlignment="1">
      <alignment horizontal="center"/>
    </xf>
    <xf numFmtId="0" fontId="17" fillId="9" borderId="0" xfId="23" applyFont="1" applyFill="1" applyAlignment="1">
      <alignment horizontal="center"/>
    </xf>
    <xf numFmtId="0" fontId="19" fillId="9" borderId="0" xfId="23" applyFont="1" applyFill="1" applyAlignment="1">
      <alignment horizontal="center"/>
    </xf>
    <xf numFmtId="0" fontId="19" fillId="9" borderId="2" xfId="23" applyFont="1" applyFill="1" applyBorder="1" applyAlignment="1">
      <alignment horizontal="center"/>
    </xf>
    <xf numFmtId="0" fontId="17" fillId="0" borderId="0" xfId="23" applyFont="1"/>
    <xf numFmtId="0" fontId="17" fillId="0" borderId="0" xfId="23" applyFont="1" applyAlignment="1">
      <alignment horizontal="left"/>
    </xf>
    <xf numFmtId="0" fontId="19" fillId="0" borderId="0" xfId="23" applyFont="1" applyAlignment="1">
      <alignment horizontal="center"/>
    </xf>
    <xf numFmtId="0" fontId="20" fillId="0" borderId="0" xfId="23" applyFont="1" applyAlignment="1">
      <alignment horizontal="center"/>
    </xf>
    <xf numFmtId="0" fontId="21" fillId="0" borderId="0" xfId="23" applyFont="1" applyAlignment="1">
      <alignment horizontal="center"/>
    </xf>
    <xf numFmtId="1" fontId="21" fillId="0" borderId="0" xfId="23" applyNumberFormat="1" applyFont="1" applyAlignment="1">
      <alignment horizontal="center"/>
    </xf>
    <xf numFmtId="1" fontId="17" fillId="0" borderId="0" xfId="23" applyNumberFormat="1" applyFont="1" applyAlignment="1">
      <alignment horizontal="center"/>
    </xf>
    <xf numFmtId="1" fontId="19" fillId="9" borderId="0" xfId="23" applyNumberFormat="1" applyFont="1" applyFill="1" applyAlignment="1">
      <alignment horizontal="center"/>
    </xf>
    <xf numFmtId="0" fontId="22" fillId="9" borderId="0" xfId="23" applyFont="1" applyFill="1" applyAlignment="1">
      <alignment horizontal="center"/>
    </xf>
    <xf numFmtId="0" fontId="22" fillId="0" borderId="0" xfId="23" applyFont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22" applyFont="1" applyAlignment="1">
      <alignment horizontal="center"/>
    </xf>
    <xf numFmtId="169" fontId="17" fillId="0" borderId="0" xfId="22" applyNumberFormat="1" applyFont="1" applyAlignment="1">
      <alignment horizontal="center"/>
    </xf>
    <xf numFmtId="3" fontId="17" fillId="0" borderId="0" xfId="22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3" fontId="0" fillId="0" borderId="0" xfId="0" applyNumberFormat="1"/>
    <xf numFmtId="0" fontId="17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8" fillId="0" borderId="0" xfId="0" applyFont="1"/>
    <xf numFmtId="0" fontId="31" fillId="0" borderId="0" xfId="0" applyFont="1"/>
    <xf numFmtId="1" fontId="28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75" fontId="28" fillId="0" borderId="0" xfId="0" applyNumberFormat="1" applyFont="1"/>
    <xf numFmtId="0" fontId="22" fillId="9" borderId="5" xfId="0" applyFont="1" applyFill="1" applyBorder="1" applyAlignment="1">
      <alignment horizontal="center"/>
    </xf>
    <xf numFmtId="0" fontId="22" fillId="9" borderId="6" xfId="0" applyFont="1" applyFill="1" applyBorder="1" applyAlignment="1">
      <alignment horizontal="center"/>
    </xf>
    <xf numFmtId="165" fontId="28" fillId="0" borderId="0" xfId="0" applyNumberFormat="1" applyFont="1" applyAlignment="1">
      <alignment horizontal="center"/>
    </xf>
    <xf numFmtId="176" fontId="28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5" fontId="28" fillId="0" borderId="0" xfId="0" applyNumberFormat="1" applyFont="1"/>
    <xf numFmtId="3" fontId="22" fillId="9" borderId="6" xfId="0" applyNumberFormat="1" applyFont="1" applyFill="1" applyBorder="1" applyAlignment="1">
      <alignment horizontal="center"/>
    </xf>
    <xf numFmtId="0" fontId="32" fillId="0" borderId="0" xfId="0" applyFont="1"/>
    <xf numFmtId="3" fontId="28" fillId="0" borderId="0" xfId="0" applyNumberFormat="1" applyFont="1"/>
    <xf numFmtId="1" fontId="28" fillId="0" borderId="0" xfId="0" applyNumberFormat="1" applyFont="1"/>
    <xf numFmtId="0" fontId="25" fillId="0" borderId="0" xfId="0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22" fillId="10" borderId="6" xfId="0" applyFont="1" applyFill="1" applyBorder="1" applyAlignment="1">
      <alignment horizontal="center"/>
    </xf>
    <xf numFmtId="2" fontId="18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169" fontId="17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4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39" fillId="9" borderId="0" xfId="0" applyFont="1" applyFill="1" applyAlignment="1">
      <alignment horizontal="center"/>
    </xf>
    <xf numFmtId="17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12" borderId="0" xfId="0" applyFill="1"/>
    <xf numFmtId="0" fontId="26" fillId="0" borderId="0" xfId="0" applyFont="1"/>
    <xf numFmtId="0" fontId="18" fillId="0" borderId="6" xfId="0" applyFont="1" applyBorder="1" applyAlignment="1">
      <alignment horizontal="center"/>
    </xf>
    <xf numFmtId="4" fontId="17" fillId="0" borderId="6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2" fillId="9" borderId="11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/>
    </xf>
    <xf numFmtId="0" fontId="22" fillId="9" borderId="12" xfId="0" applyFont="1" applyFill="1" applyBorder="1" applyAlignment="1">
      <alignment horizontal="center"/>
    </xf>
    <xf numFmtId="0" fontId="22" fillId="9" borderId="13" xfId="0" applyFont="1" applyFill="1" applyBorder="1" applyAlignment="1">
      <alignment horizontal="center"/>
    </xf>
    <xf numFmtId="0" fontId="22" fillId="9" borderId="14" xfId="0" applyFont="1" applyFill="1" applyBorder="1" applyAlignment="1">
      <alignment horizontal="center"/>
    </xf>
    <xf numFmtId="0" fontId="22" fillId="9" borderId="15" xfId="0" applyFont="1" applyFill="1" applyBorder="1" applyAlignment="1">
      <alignment horizontal="center"/>
    </xf>
    <xf numFmtId="0" fontId="22" fillId="9" borderId="16" xfId="0" applyFont="1" applyFill="1" applyBorder="1"/>
    <xf numFmtId="0" fontId="28" fillId="0" borderId="17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18" fillId="13" borderId="21" xfId="0" applyFont="1" applyFill="1" applyBorder="1"/>
    <xf numFmtId="166" fontId="28" fillId="13" borderId="21" xfId="0" applyNumberFormat="1" applyFont="1" applyFill="1" applyBorder="1" applyAlignment="1">
      <alignment horizontal="center"/>
    </xf>
    <xf numFmtId="166" fontId="28" fillId="13" borderId="22" xfId="0" applyNumberFormat="1" applyFont="1" applyFill="1" applyBorder="1" applyAlignment="1">
      <alignment horizontal="center"/>
    </xf>
    <xf numFmtId="0" fontId="22" fillId="9" borderId="23" xfId="0" applyFont="1" applyFill="1" applyBorder="1"/>
    <xf numFmtId="166" fontId="21" fillId="0" borderId="24" xfId="1" applyNumberFormat="1" applyFont="1" applyBorder="1" applyAlignment="1">
      <alignment horizontal="center"/>
    </xf>
    <xf numFmtId="167" fontId="21" fillId="0" borderId="7" xfId="1" applyNumberFormat="1" applyFont="1" applyBorder="1" applyAlignment="1">
      <alignment horizontal="center"/>
    </xf>
    <xf numFmtId="166" fontId="28" fillId="0" borderId="25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166" fontId="18" fillId="13" borderId="28" xfId="0" applyNumberFormat="1" applyFont="1" applyFill="1" applyBorder="1" applyAlignment="1">
      <alignment horizontal="center"/>
    </xf>
    <xf numFmtId="166" fontId="28" fillId="13" borderId="28" xfId="0" applyNumberFormat="1" applyFont="1" applyFill="1" applyBorder="1" applyAlignment="1">
      <alignment horizontal="center"/>
    </xf>
    <xf numFmtId="166" fontId="28" fillId="13" borderId="29" xfId="0" applyNumberFormat="1" applyFont="1" applyFill="1" applyBorder="1" applyAlignment="1">
      <alignment horizontal="center"/>
    </xf>
    <xf numFmtId="0" fontId="22" fillId="9" borderId="30" xfId="0" applyFont="1" applyFill="1" applyBorder="1"/>
    <xf numFmtId="166" fontId="21" fillId="0" borderId="11" xfId="1" applyNumberFormat="1" applyFont="1" applyBorder="1" applyAlignment="1">
      <alignment horizontal="center"/>
    </xf>
    <xf numFmtId="167" fontId="21" fillId="0" borderId="31" xfId="1" applyNumberFormat="1" applyFont="1" applyBorder="1" applyAlignment="1">
      <alignment horizontal="center"/>
    </xf>
    <xf numFmtId="166" fontId="28" fillId="0" borderId="12" xfId="0" applyNumberFormat="1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166" fontId="18" fillId="13" borderId="32" xfId="0" applyNumberFormat="1" applyFont="1" applyFill="1" applyBorder="1" applyAlignment="1">
      <alignment horizontal="center"/>
    </xf>
    <xf numFmtId="166" fontId="28" fillId="13" borderId="32" xfId="0" applyNumberFormat="1" applyFont="1" applyFill="1" applyBorder="1" applyAlignment="1">
      <alignment horizontal="center"/>
    </xf>
    <xf numFmtId="166" fontId="28" fillId="13" borderId="33" xfId="0" applyNumberFormat="1" applyFont="1" applyFill="1" applyBorder="1" applyAlignment="1">
      <alignment horizontal="center"/>
    </xf>
    <xf numFmtId="0" fontId="20" fillId="13" borderId="0" xfId="0" applyFont="1" applyFill="1" applyAlignment="1">
      <alignment horizontal="center"/>
    </xf>
    <xf numFmtId="166" fontId="20" fillId="13" borderId="0" xfId="0" applyNumberFormat="1" applyFont="1" applyFill="1" applyAlignment="1">
      <alignment horizontal="center"/>
    </xf>
    <xf numFmtId="0" fontId="21" fillId="0" borderId="0" xfId="0" applyFont="1"/>
    <xf numFmtId="0" fontId="19" fillId="9" borderId="8" xfId="0" applyFont="1" applyFill="1" applyBorder="1" applyAlignment="1">
      <alignment horizontal="center"/>
    </xf>
    <xf numFmtId="0" fontId="19" fillId="9" borderId="14" xfId="0" applyFont="1" applyFill="1" applyBorder="1" applyAlignment="1">
      <alignment horizontal="center"/>
    </xf>
    <xf numFmtId="0" fontId="19" fillId="9" borderId="31" xfId="0" applyFont="1" applyFill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9" fillId="9" borderId="12" xfId="0" applyFont="1" applyFill="1" applyBorder="1" applyAlignment="1">
      <alignment horizontal="center"/>
    </xf>
    <xf numFmtId="0" fontId="19" fillId="9" borderId="37" xfId="0" applyFont="1" applyFill="1" applyBorder="1" applyAlignment="1">
      <alignment horizontal="center"/>
    </xf>
    <xf numFmtId="0" fontId="19" fillId="9" borderId="38" xfId="0" applyFont="1" applyFill="1" applyBorder="1" applyAlignment="1">
      <alignment horizontal="center"/>
    </xf>
    <xf numFmtId="0" fontId="19" fillId="9" borderId="16" xfId="0" applyFont="1" applyFill="1" applyBorder="1"/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13" borderId="16" xfId="0" applyFont="1" applyFill="1" applyBorder="1" applyAlignment="1">
      <alignment horizontal="center"/>
    </xf>
    <xf numFmtId="0" fontId="21" fillId="13" borderId="21" xfId="0" applyFont="1" applyFill="1" applyBorder="1" applyAlignment="1">
      <alignment horizontal="center"/>
    </xf>
    <xf numFmtId="0" fontId="20" fillId="13" borderId="22" xfId="0" applyFont="1" applyFill="1" applyBorder="1"/>
    <xf numFmtId="166" fontId="21" fillId="0" borderId="16" xfId="1" applyNumberFormat="1" applyFont="1" applyBorder="1" applyAlignment="1">
      <alignment horizontal="center"/>
    </xf>
    <xf numFmtId="167" fontId="21" fillId="0" borderId="43" xfId="1" applyNumberFormat="1" applyFont="1" applyBorder="1" applyAlignment="1">
      <alignment horizontal="center"/>
    </xf>
    <xf numFmtId="166" fontId="21" fillId="0" borderId="19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9" xfId="0" applyFont="1" applyBorder="1" applyAlignment="1">
      <alignment horizontal="center"/>
    </xf>
    <xf numFmtId="166" fontId="21" fillId="13" borderId="16" xfId="0" applyNumberFormat="1" applyFont="1" applyFill="1" applyBorder="1" applyAlignment="1">
      <alignment horizontal="center"/>
    </xf>
    <xf numFmtId="167" fontId="21" fillId="13" borderId="21" xfId="0" applyNumberFormat="1" applyFont="1" applyFill="1" applyBorder="1" applyAlignment="1">
      <alignment horizontal="center"/>
    </xf>
    <xf numFmtId="166" fontId="20" fillId="13" borderId="22" xfId="0" applyNumberFormat="1" applyFont="1" applyFill="1" applyBorder="1" applyAlignment="1">
      <alignment horizontal="center"/>
    </xf>
    <xf numFmtId="166" fontId="21" fillId="0" borderId="43" xfId="1" applyNumberFormat="1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19" fillId="9" borderId="44" xfId="0" applyFont="1" applyFill="1" applyBorder="1"/>
    <xf numFmtId="166" fontId="21" fillId="0" borderId="44" xfId="1" applyNumberFormat="1" applyFont="1" applyBorder="1" applyAlignment="1">
      <alignment horizontal="center"/>
    </xf>
    <xf numFmtId="167" fontId="21" fillId="0" borderId="45" xfId="1" applyNumberFormat="1" applyFont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166" fontId="21" fillId="13" borderId="44" xfId="0" applyNumberFormat="1" applyFont="1" applyFill="1" applyBorder="1" applyAlignment="1">
      <alignment horizontal="center"/>
    </xf>
    <xf numFmtId="167" fontId="21" fillId="13" borderId="48" xfId="0" applyNumberFormat="1" applyFont="1" applyFill="1" applyBorder="1" applyAlignment="1">
      <alignment horizontal="center"/>
    </xf>
    <xf numFmtId="166" fontId="20" fillId="13" borderId="15" xfId="0" applyNumberFormat="1" applyFont="1" applyFill="1" applyBorder="1" applyAlignment="1">
      <alignment horizontal="center"/>
    </xf>
    <xf numFmtId="0" fontId="39" fillId="10" borderId="6" xfId="0" applyFont="1" applyFill="1" applyBorder="1" applyAlignment="1">
      <alignment horizontal="center"/>
    </xf>
    <xf numFmtId="17" fontId="18" fillId="0" borderId="0" xfId="0" applyNumberFormat="1" applyFont="1" applyAlignment="1">
      <alignment horizontal="center"/>
    </xf>
    <xf numFmtId="17" fontId="39" fillId="9" borderId="0" xfId="0" applyNumberFormat="1" applyFont="1" applyFill="1" applyAlignment="1">
      <alignment horizontal="center"/>
    </xf>
    <xf numFmtId="0" fontId="28" fillId="14" borderId="0" xfId="0" applyFont="1" applyFill="1" applyAlignment="1">
      <alignment horizontal="center"/>
    </xf>
    <xf numFmtId="0" fontId="18" fillId="14" borderId="2" xfId="0" applyFont="1" applyFill="1" applyBorder="1" applyAlignment="1">
      <alignment horizontal="center"/>
    </xf>
    <xf numFmtId="165" fontId="18" fillId="14" borderId="2" xfId="0" applyNumberFormat="1" applyFont="1" applyFill="1" applyBorder="1" applyAlignment="1">
      <alignment horizontal="center"/>
    </xf>
    <xf numFmtId="0" fontId="18" fillId="14" borderId="0" xfId="0" applyFont="1" applyFill="1" applyAlignment="1">
      <alignment horizontal="center"/>
    </xf>
    <xf numFmtId="165" fontId="18" fillId="14" borderId="0" xfId="0" applyNumberFormat="1" applyFont="1" applyFill="1" applyAlignment="1">
      <alignment horizontal="center"/>
    </xf>
    <xf numFmtId="165" fontId="39" fillId="9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19" fillId="9" borderId="5" xfId="0" applyFont="1" applyFill="1" applyBorder="1" applyAlignment="1">
      <alignment horizontal="center"/>
    </xf>
    <xf numFmtId="0" fontId="19" fillId="9" borderId="6" xfId="0" applyFont="1" applyFill="1" applyBorder="1" applyAlignment="1">
      <alignment horizontal="center"/>
    </xf>
    <xf numFmtId="165" fontId="21" fillId="0" borderId="0" xfId="0" applyNumberFormat="1" applyFont="1" applyAlignment="1">
      <alignment horizontal="center"/>
    </xf>
    <xf numFmtId="0" fontId="19" fillId="9" borderId="0" xfId="0" applyFont="1" applyFill="1" applyAlignment="1">
      <alignment horizontal="center"/>
    </xf>
    <xf numFmtId="17" fontId="21" fillId="0" borderId="0" xfId="0" applyNumberFormat="1" applyFont="1"/>
    <xf numFmtId="0" fontId="39" fillId="9" borderId="7" xfId="0" applyFont="1" applyFill="1" applyBorder="1" applyAlignment="1">
      <alignment horizontal="center"/>
    </xf>
    <xf numFmtId="168" fontId="17" fillId="0" borderId="0" xfId="0" applyNumberFormat="1" applyFont="1" applyAlignment="1">
      <alignment horizontal="center"/>
    </xf>
    <xf numFmtId="0" fontId="18" fillId="15" borderId="0" xfId="0" applyFont="1" applyFill="1" applyAlignment="1">
      <alignment horizontal="center"/>
    </xf>
    <xf numFmtId="166" fontId="21" fillId="0" borderId="0" xfId="1" applyNumberFormat="1" applyFont="1" applyFill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7" fillId="9" borderId="0" xfId="0" applyFont="1" applyFill="1"/>
    <xf numFmtId="0" fontId="22" fillId="9" borderId="0" xfId="0" applyFont="1" applyFill="1" applyAlignment="1">
      <alignment horizontal="center"/>
    </xf>
    <xf numFmtId="0" fontId="41" fillId="0" borderId="0" xfId="0" applyFont="1" applyAlignment="1">
      <alignment horizontal="left"/>
    </xf>
    <xf numFmtId="9" fontId="28" fillId="0" borderId="0" xfId="0" applyNumberFormat="1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left"/>
    </xf>
    <xf numFmtId="170" fontId="42" fillId="0" borderId="0" xfId="0" applyNumberFormat="1" applyFont="1" applyAlignment="1">
      <alignment horizontal="center"/>
    </xf>
    <xf numFmtId="171" fontId="17" fillId="0" borderId="0" xfId="1" applyFont="1" applyAlignment="1">
      <alignment horizontal="center"/>
    </xf>
    <xf numFmtId="0" fontId="28" fillId="9" borderId="0" xfId="0" applyFont="1" applyFill="1"/>
    <xf numFmtId="172" fontId="17" fillId="0" borderId="0" xfId="0" applyNumberFormat="1" applyFont="1"/>
    <xf numFmtId="173" fontId="17" fillId="0" borderId="0" xfId="0" applyNumberFormat="1" applyFont="1"/>
    <xf numFmtId="4" fontId="22" fillId="9" borderId="6" xfId="0" applyNumberFormat="1" applyFont="1" applyFill="1" applyBorder="1" applyAlignment="1">
      <alignment horizontal="center"/>
    </xf>
    <xf numFmtId="4" fontId="22" fillId="9" borderId="6" xfId="1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43" fillId="9" borderId="0" xfId="0" applyFont="1" applyFill="1" applyAlignment="1">
      <alignment horizontal="center"/>
    </xf>
    <xf numFmtId="174" fontId="17" fillId="0" borderId="0" xfId="1" applyNumberFormat="1" applyFont="1" applyFill="1" applyAlignment="1">
      <alignment horizontal="center"/>
    </xf>
    <xf numFmtId="0" fontId="44" fillId="0" borderId="0" xfId="0" applyFont="1"/>
    <xf numFmtId="0" fontId="45" fillId="0" borderId="0" xfId="22" applyFont="1" applyAlignment="1">
      <alignment horizontal="center"/>
    </xf>
    <xf numFmtId="165" fontId="1" fillId="0" borderId="0" xfId="22" applyNumberFormat="1"/>
    <xf numFmtId="1" fontId="1" fillId="0" borderId="0" xfId="22" applyNumberFormat="1"/>
    <xf numFmtId="3" fontId="1" fillId="0" borderId="0" xfId="22" applyNumberFormat="1"/>
    <xf numFmtId="169" fontId="1" fillId="0" borderId="0" xfId="22" applyNumberFormat="1"/>
    <xf numFmtId="164" fontId="1" fillId="0" borderId="0" xfId="22" applyNumberFormat="1"/>
    <xf numFmtId="171" fontId="21" fillId="0" borderId="0" xfId="1" applyFont="1" applyAlignment="1">
      <alignment horizontal="center"/>
    </xf>
    <xf numFmtId="183" fontId="21" fillId="0" borderId="0" xfId="1" applyNumberFormat="1" applyFont="1" applyAlignment="1">
      <alignment horizontal="center"/>
    </xf>
    <xf numFmtId="0" fontId="18" fillId="0" borderId="53" xfId="0" applyFont="1" applyBorder="1" applyAlignment="1">
      <alignment horizontal="center"/>
    </xf>
    <xf numFmtId="168" fontId="17" fillId="0" borderId="53" xfId="0" applyNumberFormat="1" applyFont="1" applyBorder="1" applyAlignment="1">
      <alignment horizontal="center"/>
    </xf>
    <xf numFmtId="183" fontId="17" fillId="0" borderId="0" xfId="1" applyNumberFormat="1" applyFont="1" applyFill="1" applyAlignment="1">
      <alignment horizontal="center"/>
    </xf>
    <xf numFmtId="0" fontId="43" fillId="9" borderId="20" xfId="0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183" fontId="46" fillId="0" borderId="20" xfId="1" applyNumberFormat="1" applyFont="1" applyFill="1" applyBorder="1" applyAlignment="1">
      <alignment horizontal="center"/>
    </xf>
    <xf numFmtId="183" fontId="43" fillId="9" borderId="6" xfId="1" applyNumberFormat="1" applyFont="1" applyFill="1" applyBorder="1" applyAlignment="1">
      <alignment horizontal="center"/>
    </xf>
    <xf numFmtId="184" fontId="18" fillId="0" borderId="0" xfId="0" applyNumberFormat="1" applyFont="1" applyAlignment="1">
      <alignment horizontal="center"/>
    </xf>
    <xf numFmtId="184" fontId="17" fillId="0" borderId="0" xfId="0" applyNumberFormat="1" applyFont="1" applyAlignment="1">
      <alignment horizontal="center"/>
    </xf>
    <xf numFmtId="174" fontId="17" fillId="0" borderId="0" xfId="1" applyNumberFormat="1" applyFont="1" applyAlignment="1">
      <alignment horizontal="center"/>
    </xf>
    <xf numFmtId="184" fontId="22" fillId="9" borderId="6" xfId="0" applyNumberFormat="1" applyFont="1" applyFill="1" applyBorder="1" applyAlignment="1">
      <alignment horizontal="center"/>
    </xf>
    <xf numFmtId="184" fontId="28" fillId="0" borderId="0" xfId="0" applyNumberFormat="1" applyFont="1"/>
    <xf numFmtId="174" fontId="22" fillId="9" borderId="6" xfId="1" applyNumberFormat="1" applyFont="1" applyFill="1" applyBorder="1" applyAlignment="1">
      <alignment horizontal="center"/>
    </xf>
    <xf numFmtId="169" fontId="28" fillId="0" borderId="0" xfId="0" applyNumberFormat="1" applyFont="1"/>
    <xf numFmtId="185" fontId="17" fillId="0" borderId="0" xfId="22" applyNumberFormat="1" applyFont="1" applyAlignment="1">
      <alignment horizontal="center"/>
    </xf>
    <xf numFmtId="0" fontId="21" fillId="17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7" fillId="0" borderId="0" xfId="0" applyFont="1"/>
    <xf numFmtId="0" fontId="0" fillId="16" borderId="52" xfId="0" applyFill="1" applyBorder="1" applyAlignment="1">
      <alignment horizontal="center"/>
    </xf>
    <xf numFmtId="0" fontId="0" fillId="16" borderId="53" xfId="0" applyFill="1" applyBorder="1" applyAlignment="1">
      <alignment horizontal="center"/>
    </xf>
    <xf numFmtId="183" fontId="17" fillId="0" borderId="53" xfId="1" applyNumberFormat="1" applyFont="1" applyFill="1" applyBorder="1" applyAlignment="1">
      <alignment horizontal="center"/>
    </xf>
    <xf numFmtId="9" fontId="28" fillId="0" borderId="53" xfId="0" applyNumberFormat="1" applyFont="1" applyBorder="1" applyAlignment="1">
      <alignment horizontal="center"/>
    </xf>
    <xf numFmtId="174" fontId="17" fillId="0" borderId="53" xfId="1" applyNumberFormat="1" applyFont="1" applyBorder="1" applyAlignment="1">
      <alignment horizontal="center"/>
    </xf>
    <xf numFmtId="9" fontId="28" fillId="0" borderId="0" xfId="29" applyFont="1" applyAlignment="1">
      <alignment horizontal="center"/>
    </xf>
    <xf numFmtId="9" fontId="28" fillId="0" borderId="53" xfId="29" applyFont="1" applyBorder="1" applyAlignment="1">
      <alignment horizontal="center"/>
    </xf>
    <xf numFmtId="174" fontId="17" fillId="0" borderId="0" xfId="1" applyNumberFormat="1" applyFont="1" applyBorder="1" applyAlignment="1">
      <alignment horizontal="center"/>
    </xf>
    <xf numFmtId="0" fontId="22" fillId="9" borderId="52" xfId="0" applyFont="1" applyFill="1" applyBorder="1" applyAlignment="1">
      <alignment horizontal="center"/>
    </xf>
    <xf numFmtId="0" fontId="18" fillId="0" borderId="74" xfId="0" applyFont="1" applyBorder="1" applyAlignment="1">
      <alignment horizontal="center"/>
    </xf>
    <xf numFmtId="174" fontId="17" fillId="0" borderId="74" xfId="1" applyNumberFormat="1" applyFont="1" applyBorder="1" applyAlignment="1">
      <alignment horizontal="center"/>
    </xf>
    <xf numFmtId="183" fontId="17" fillId="0" borderId="0" xfId="1" applyNumberFormat="1" applyFont="1" applyFill="1" applyBorder="1" applyAlignment="1">
      <alignment horizontal="center"/>
    </xf>
    <xf numFmtId="184" fontId="18" fillId="0" borderId="74" xfId="0" applyNumberFormat="1" applyFont="1" applyBorder="1" applyAlignment="1">
      <alignment horizontal="center"/>
    </xf>
    <xf numFmtId="171" fontId="17" fillId="0" borderId="74" xfId="1" applyFont="1" applyBorder="1" applyAlignment="1">
      <alignment horizontal="center"/>
    </xf>
    <xf numFmtId="184" fontId="17" fillId="0" borderId="74" xfId="0" applyNumberFormat="1" applyFont="1" applyBorder="1" applyAlignment="1">
      <alignment horizontal="center"/>
    </xf>
    <xf numFmtId="0" fontId="19" fillId="9" borderId="0" xfId="0" applyFont="1" applyFill="1" applyAlignment="1">
      <alignment horizontal="center" vertical="center"/>
    </xf>
    <xf numFmtId="174" fontId="46" fillId="11" borderId="20" xfId="1" applyNumberFormat="1" applyFont="1" applyFill="1" applyBorder="1" applyAlignment="1">
      <alignment horizontal="center"/>
    </xf>
    <xf numFmtId="174" fontId="46" fillId="0" borderId="20" xfId="1" applyNumberFormat="1" applyFont="1" applyFill="1" applyBorder="1" applyAlignment="1">
      <alignment horizontal="center"/>
    </xf>
    <xf numFmtId="174" fontId="46" fillId="18" borderId="20" xfId="1" applyNumberFormat="1" applyFont="1" applyFill="1" applyBorder="1" applyAlignment="1">
      <alignment horizontal="center"/>
    </xf>
    <xf numFmtId="0" fontId="17" fillId="19" borderId="0" xfId="0" applyFont="1" applyFill="1" applyAlignment="1">
      <alignment horizontal="center"/>
    </xf>
    <xf numFmtId="0" fontId="0" fillId="19" borderId="0" xfId="0" applyFill="1"/>
    <xf numFmtId="183" fontId="46" fillId="11" borderId="20" xfId="1" applyNumberFormat="1" applyFont="1" applyFill="1" applyBorder="1" applyAlignment="1">
      <alignment horizontal="center"/>
    </xf>
    <xf numFmtId="183" fontId="46" fillId="18" borderId="20" xfId="1" applyNumberFormat="1" applyFont="1" applyFill="1" applyBorder="1" applyAlignment="1">
      <alignment horizontal="center"/>
    </xf>
    <xf numFmtId="171" fontId="43" fillId="9" borderId="6" xfId="1" applyFont="1" applyFill="1" applyBorder="1" applyAlignment="1">
      <alignment horizontal="center"/>
    </xf>
    <xf numFmtId="174" fontId="36" fillId="0" borderId="75" xfId="1" applyNumberFormat="1" applyFont="1" applyFill="1" applyBorder="1" applyAlignment="1">
      <alignment horizontal="center"/>
    </xf>
    <xf numFmtId="183" fontId="46" fillId="0" borderId="75" xfId="1" applyNumberFormat="1" applyFont="1" applyFill="1" applyBorder="1" applyAlignment="1">
      <alignment horizontal="center"/>
    </xf>
    <xf numFmtId="174" fontId="46" fillId="0" borderId="75" xfId="1" applyNumberFormat="1" applyFont="1" applyFill="1" applyBorder="1" applyAlignment="1">
      <alignment horizontal="center"/>
    </xf>
    <xf numFmtId="174" fontId="43" fillId="9" borderId="6" xfId="1" applyNumberFormat="1" applyFont="1" applyFill="1" applyBorder="1" applyAlignment="1">
      <alignment horizontal="center"/>
    </xf>
    <xf numFmtId="186" fontId="17" fillId="0" borderId="0" xfId="22" applyNumberFormat="1" applyFont="1" applyAlignment="1">
      <alignment horizontal="center"/>
    </xf>
    <xf numFmtId="186" fontId="28" fillId="0" borderId="0" xfId="0" applyNumberFormat="1" applyFont="1"/>
    <xf numFmtId="187" fontId="28" fillId="0" borderId="0" xfId="0" applyNumberFormat="1" applyFont="1"/>
    <xf numFmtId="169" fontId="28" fillId="0" borderId="0" xfId="0" applyNumberFormat="1" applyFont="1" applyAlignment="1">
      <alignment horizontal="center"/>
    </xf>
    <xf numFmtId="0" fontId="28" fillId="0" borderId="51" xfId="0" applyFont="1" applyBorder="1"/>
    <xf numFmtId="4" fontId="17" fillId="0" borderId="51" xfId="0" applyNumberFormat="1" applyFont="1" applyBorder="1" applyAlignment="1">
      <alignment horizontal="center"/>
    </xf>
    <xf numFmtId="169" fontId="17" fillId="0" borderId="51" xfId="22" applyNumberFormat="1" applyFont="1" applyBorder="1" applyAlignment="1">
      <alignment horizontal="center"/>
    </xf>
    <xf numFmtId="169" fontId="17" fillId="0" borderId="51" xfId="0" applyNumberFormat="1" applyFont="1" applyBorder="1" applyAlignment="1">
      <alignment horizontal="center"/>
    </xf>
    <xf numFmtId="3" fontId="17" fillId="0" borderId="51" xfId="0" applyNumberFormat="1" applyFont="1" applyBorder="1" applyAlignment="1">
      <alignment horizontal="center"/>
    </xf>
    <xf numFmtId="1" fontId="17" fillId="0" borderId="51" xfId="22" applyNumberFormat="1" applyFont="1" applyBorder="1" applyAlignment="1">
      <alignment horizontal="center"/>
    </xf>
    <xf numFmtId="1" fontId="17" fillId="0" borderId="51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9" fontId="17" fillId="0" borderId="0" xfId="29" applyFont="1" applyAlignment="1">
      <alignment horizontal="center"/>
    </xf>
    <xf numFmtId="9" fontId="21" fillId="0" borderId="0" xfId="29" applyFont="1" applyAlignment="1">
      <alignment horizontal="center"/>
    </xf>
    <xf numFmtId="0" fontId="17" fillId="0" borderId="74" xfId="0" applyFont="1" applyBorder="1" applyAlignment="1">
      <alignment horizontal="center"/>
    </xf>
    <xf numFmtId="165" fontId="17" fillId="0" borderId="74" xfId="0" applyNumberFormat="1" applyFont="1" applyBorder="1" applyAlignment="1">
      <alignment horizontal="center"/>
    </xf>
    <xf numFmtId="0" fontId="22" fillId="9" borderId="0" xfId="23" applyFont="1" applyFill="1" applyAlignment="1">
      <alignment horizontal="center" vertical="center"/>
    </xf>
    <xf numFmtId="0" fontId="20" fillId="0" borderId="74" xfId="0" applyFont="1" applyBorder="1" applyAlignment="1">
      <alignment horizontal="center"/>
    </xf>
    <xf numFmtId="0" fontId="28" fillId="0" borderId="74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168" fontId="19" fillId="9" borderId="0" xfId="29" applyNumberFormat="1" applyFont="1" applyFill="1" applyBorder="1" applyAlignment="1">
      <alignment horizontal="center"/>
    </xf>
    <xf numFmtId="3" fontId="28" fillId="0" borderId="74" xfId="0" applyNumberFormat="1" applyFont="1" applyBorder="1" applyAlignment="1">
      <alignment horizontal="center"/>
    </xf>
    <xf numFmtId="10" fontId="19" fillId="9" borderId="0" xfId="29" applyNumberFormat="1" applyFont="1" applyFill="1" applyBorder="1" applyAlignment="1">
      <alignment horizontal="center" vertical="center"/>
    </xf>
    <xf numFmtId="166" fontId="21" fillId="0" borderId="74" xfId="1" applyNumberFormat="1" applyFont="1" applyFill="1" applyBorder="1" applyAlignment="1">
      <alignment horizontal="center"/>
    </xf>
    <xf numFmtId="171" fontId="22" fillId="9" borderId="6" xfId="1" applyFont="1" applyFill="1" applyBorder="1" applyAlignment="1">
      <alignment horizontal="center"/>
    </xf>
    <xf numFmtId="0" fontId="22" fillId="9" borderId="55" xfId="0" applyFont="1" applyFill="1" applyBorder="1" applyAlignment="1">
      <alignment horizontal="center"/>
    </xf>
    <xf numFmtId="0" fontId="22" fillId="9" borderId="56" xfId="0" applyFont="1" applyFill="1" applyBorder="1" applyAlignment="1">
      <alignment horizontal="center"/>
    </xf>
    <xf numFmtId="0" fontId="22" fillId="9" borderId="57" xfId="0" applyFont="1" applyFill="1" applyBorder="1" applyAlignment="1">
      <alignment horizontal="center"/>
    </xf>
    <xf numFmtId="168" fontId="22" fillId="9" borderId="53" xfId="29" applyNumberFormat="1" applyFont="1" applyFill="1" applyBorder="1" applyAlignment="1">
      <alignment horizontal="center"/>
    </xf>
    <xf numFmtId="168" fontId="22" fillId="9" borderId="58" xfId="29" applyNumberFormat="1" applyFont="1" applyFill="1" applyBorder="1" applyAlignment="1">
      <alignment horizontal="center"/>
    </xf>
    <xf numFmtId="2" fontId="37" fillId="0" borderId="0" xfId="0" applyNumberFormat="1" applyFont="1" applyAlignment="1">
      <alignment horizontal="center"/>
    </xf>
    <xf numFmtId="17" fontId="39" fillId="9" borderId="64" xfId="0" applyNumberFormat="1" applyFont="1" applyFill="1" applyBorder="1" applyAlignment="1">
      <alignment horizontal="center"/>
    </xf>
    <xf numFmtId="17" fontId="39" fillId="9" borderId="54" xfId="0" applyNumberFormat="1" applyFont="1" applyFill="1" applyBorder="1" applyAlignment="1">
      <alignment horizontal="center"/>
    </xf>
    <xf numFmtId="17" fontId="19" fillId="9" borderId="65" xfId="0" applyNumberFormat="1" applyFont="1" applyFill="1" applyBorder="1" applyAlignment="1">
      <alignment horizontal="center"/>
    </xf>
    <xf numFmtId="0" fontId="28" fillId="0" borderId="55" xfId="0" applyFont="1" applyBorder="1" applyAlignment="1">
      <alignment horizontal="center"/>
    </xf>
    <xf numFmtId="0" fontId="28" fillId="14" borderId="56" xfId="0" applyFont="1" applyFill="1" applyBorder="1" applyAlignment="1">
      <alignment horizontal="center"/>
    </xf>
    <xf numFmtId="0" fontId="28" fillId="0" borderId="57" xfId="0" applyFont="1" applyBorder="1" applyAlignment="1">
      <alignment horizontal="center"/>
    </xf>
    <xf numFmtId="0" fontId="28" fillId="0" borderId="53" xfId="0" applyFont="1" applyBorder="1" applyAlignment="1">
      <alignment horizontal="center"/>
    </xf>
    <xf numFmtId="0" fontId="28" fillId="14" borderId="58" xfId="0" applyFont="1" applyFill="1" applyBorder="1" applyAlignment="1">
      <alignment horizontal="center"/>
    </xf>
    <xf numFmtId="0" fontId="39" fillId="9" borderId="65" xfId="0" applyFont="1" applyFill="1" applyBorder="1" applyAlignment="1">
      <alignment horizontal="center"/>
    </xf>
    <xf numFmtId="165" fontId="21" fillId="0" borderId="74" xfId="0" applyNumberFormat="1" applyFont="1" applyBorder="1" applyAlignment="1">
      <alignment horizontal="center"/>
    </xf>
    <xf numFmtId="4" fontId="0" fillId="16" borderId="59" xfId="0" applyNumberFormat="1" applyFill="1" applyBorder="1" applyAlignment="1">
      <alignment horizontal="center"/>
    </xf>
    <xf numFmtId="4" fontId="0" fillId="16" borderId="54" xfId="0" applyNumberFormat="1" applyFill="1" applyBorder="1" applyAlignment="1">
      <alignment horizontal="center"/>
    </xf>
    <xf numFmtId="188" fontId="17" fillId="0" borderId="0" xfId="22" applyNumberFormat="1" applyFont="1" applyAlignment="1">
      <alignment horizontal="center"/>
    </xf>
    <xf numFmtId="189" fontId="22" fillId="9" borderId="6" xfId="1" applyNumberFormat="1" applyFont="1" applyFill="1" applyBorder="1" applyAlignment="1">
      <alignment horizontal="center"/>
    </xf>
    <xf numFmtId="177" fontId="18" fillId="0" borderId="0" xfId="0" applyNumberFormat="1" applyFont="1" applyAlignment="1">
      <alignment horizontal="center"/>
    </xf>
    <xf numFmtId="177" fontId="17" fillId="0" borderId="0" xfId="0" applyNumberFormat="1" applyFont="1" applyAlignment="1">
      <alignment horizontal="center"/>
    </xf>
    <xf numFmtId="178" fontId="17" fillId="0" borderId="0" xfId="0" applyNumberFormat="1" applyFont="1" applyAlignment="1">
      <alignment horizontal="center"/>
    </xf>
    <xf numFmtId="179" fontId="17" fillId="0" borderId="0" xfId="0" applyNumberFormat="1" applyFont="1" applyAlignment="1">
      <alignment horizontal="center"/>
    </xf>
    <xf numFmtId="180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178" fontId="18" fillId="0" borderId="0" xfId="0" applyNumberFormat="1" applyFont="1" applyAlignment="1">
      <alignment horizontal="center"/>
    </xf>
    <xf numFmtId="179" fontId="18" fillId="0" borderId="0" xfId="0" applyNumberFormat="1" applyFont="1" applyAlignment="1">
      <alignment horizontal="center"/>
    </xf>
    <xf numFmtId="177" fontId="22" fillId="9" borderId="0" xfId="0" applyNumberFormat="1" applyFont="1" applyFill="1" applyAlignment="1">
      <alignment horizontal="center"/>
    </xf>
    <xf numFmtId="177" fontId="22" fillId="9" borderId="56" xfId="0" applyNumberFormat="1" applyFont="1" applyFill="1" applyBorder="1" applyAlignment="1">
      <alignment horizontal="center"/>
    </xf>
    <xf numFmtId="0" fontId="27" fillId="0" borderId="53" xfId="0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171" fontId="17" fillId="0" borderId="0" xfId="1" applyFont="1" applyFill="1" applyAlignment="1">
      <alignment horizontal="center"/>
    </xf>
    <xf numFmtId="183" fontId="17" fillId="0" borderId="0" xfId="1" applyNumberFormat="1" applyFont="1" applyAlignment="1">
      <alignment horizontal="center"/>
    </xf>
    <xf numFmtId="183" fontId="17" fillId="0" borderId="53" xfId="1" applyNumberFormat="1" applyFont="1" applyBorder="1" applyAlignment="1">
      <alignment horizontal="center"/>
    </xf>
    <xf numFmtId="1" fontId="17" fillId="0" borderId="74" xfId="0" applyNumberFormat="1" applyFont="1" applyBorder="1" applyAlignment="1">
      <alignment horizontal="center"/>
    </xf>
    <xf numFmtId="171" fontId="17" fillId="0" borderId="53" xfId="1" applyFont="1" applyBorder="1" applyAlignment="1">
      <alignment horizontal="center"/>
    </xf>
    <xf numFmtId="0" fontId="50" fillId="16" borderId="51" xfId="0" applyFont="1" applyFill="1" applyBorder="1" applyAlignment="1">
      <alignment horizontal="center"/>
    </xf>
    <xf numFmtId="0" fontId="50" fillId="16" borderId="69" xfId="0" applyFont="1" applyFill="1" applyBorder="1" applyAlignment="1">
      <alignment horizontal="center"/>
    </xf>
    <xf numFmtId="0" fontId="50" fillId="16" borderId="70" xfId="0" applyFont="1" applyFill="1" applyBorder="1" applyAlignment="1">
      <alignment horizontal="center"/>
    </xf>
    <xf numFmtId="0" fontId="39" fillId="9" borderId="73" xfId="0" applyFont="1" applyFill="1" applyBorder="1" applyAlignment="1">
      <alignment horizontal="center"/>
    </xf>
    <xf numFmtId="171" fontId="0" fillId="0" borderId="0" xfId="1" applyFont="1"/>
    <xf numFmtId="4" fontId="0" fillId="0" borderId="51" xfId="0" applyNumberFormat="1" applyBorder="1" applyAlignment="1">
      <alignment horizontal="center"/>
    </xf>
    <xf numFmtId="0" fontId="22" fillId="9" borderId="51" xfId="0" applyFont="1" applyFill="1" applyBorder="1" applyAlignment="1">
      <alignment horizontal="center"/>
    </xf>
    <xf numFmtId="0" fontId="47" fillId="9" borderId="51" xfId="0" applyFont="1" applyFill="1" applyBorder="1" applyAlignment="1">
      <alignment horizontal="center"/>
    </xf>
    <xf numFmtId="0" fontId="0" fillId="16" borderId="64" xfId="0" applyFill="1" applyBorder="1" applyAlignment="1">
      <alignment horizontal="left"/>
    </xf>
    <xf numFmtId="0" fontId="0" fillId="16" borderId="54" xfId="0" applyFill="1" applyBorder="1" applyAlignment="1">
      <alignment horizontal="left"/>
    </xf>
    <xf numFmtId="0" fontId="0" fillId="16" borderId="62" xfId="0" applyFill="1" applyBorder="1" applyAlignment="1">
      <alignment horizontal="left"/>
    </xf>
    <xf numFmtId="0" fontId="0" fillId="16" borderId="52" xfId="0" applyFill="1" applyBorder="1" applyAlignment="1">
      <alignment horizontal="left"/>
    </xf>
    <xf numFmtId="0" fontId="0" fillId="16" borderId="60" xfId="0" applyFill="1" applyBorder="1" applyAlignment="1">
      <alignment horizontal="left"/>
    </xf>
    <xf numFmtId="0" fontId="0" fillId="16" borderId="59" xfId="0" applyFill="1" applyBorder="1" applyAlignment="1">
      <alignment horizontal="left"/>
    </xf>
    <xf numFmtId="0" fontId="0" fillId="16" borderId="55" xfId="0" applyFill="1" applyBorder="1" applyAlignment="1">
      <alignment horizontal="left"/>
    </xf>
    <xf numFmtId="0" fontId="0" fillId="16" borderId="0" xfId="0" applyFill="1" applyAlignment="1">
      <alignment horizontal="left"/>
    </xf>
    <xf numFmtId="0" fontId="0" fillId="16" borderId="57" xfId="0" applyFill="1" applyBorder="1" applyAlignment="1">
      <alignment horizontal="left"/>
    </xf>
    <xf numFmtId="0" fontId="0" fillId="16" borderId="53" xfId="0" applyFill="1" applyBorder="1" applyAlignment="1">
      <alignment horizontal="left"/>
    </xf>
    <xf numFmtId="168" fontId="39" fillId="9" borderId="0" xfId="29" applyNumberFormat="1" applyFont="1" applyFill="1" applyAlignment="1">
      <alignment horizontal="center"/>
    </xf>
    <xf numFmtId="0" fontId="0" fillId="16" borderId="65" xfId="0" applyFill="1" applyBorder="1" applyAlignment="1">
      <alignment horizontal="center"/>
    </xf>
    <xf numFmtId="0" fontId="0" fillId="16" borderId="63" xfId="0" applyFill="1" applyBorder="1" applyAlignment="1">
      <alignment horizontal="center"/>
    </xf>
    <xf numFmtId="0" fontId="0" fillId="16" borderId="61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6" borderId="56" xfId="0" applyFill="1" applyBorder="1" applyAlignment="1">
      <alignment horizontal="center"/>
    </xf>
    <xf numFmtId="0" fontId="0" fillId="16" borderId="58" xfId="0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16" borderId="54" xfId="0" applyNumberFormat="1" applyFill="1" applyBorder="1" applyAlignment="1">
      <alignment horizontal="center"/>
    </xf>
    <xf numFmtId="3" fontId="0" fillId="16" borderId="52" xfId="0" applyNumberFormat="1" applyFill="1" applyBorder="1" applyAlignment="1">
      <alignment horizontal="center"/>
    </xf>
    <xf numFmtId="3" fontId="0" fillId="16" borderId="59" xfId="0" applyNumberFormat="1" applyFill="1" applyBorder="1" applyAlignment="1">
      <alignment horizontal="center"/>
    </xf>
    <xf numFmtId="3" fontId="0" fillId="16" borderId="0" xfId="0" applyNumberFormat="1" applyFill="1" applyAlignment="1">
      <alignment horizontal="center"/>
    </xf>
    <xf numFmtId="3" fontId="0" fillId="16" borderId="53" xfId="0" applyNumberFormat="1" applyFill="1" applyBorder="1" applyAlignment="1">
      <alignment horizontal="center"/>
    </xf>
    <xf numFmtId="190" fontId="17" fillId="0" borderId="0" xfId="22" applyNumberFormat="1" applyFont="1" applyAlignment="1">
      <alignment horizontal="center"/>
    </xf>
    <xf numFmtId="191" fontId="28" fillId="0" borderId="0" xfId="0" applyNumberFormat="1" applyFont="1" applyAlignment="1">
      <alignment horizontal="center"/>
    </xf>
    <xf numFmtId="191" fontId="17" fillId="0" borderId="0" xfId="22" applyNumberFormat="1" applyFont="1" applyAlignment="1">
      <alignment horizontal="center"/>
    </xf>
    <xf numFmtId="171" fontId="28" fillId="0" borderId="0" xfId="1" applyFont="1"/>
    <xf numFmtId="171" fontId="28" fillId="0" borderId="0" xfId="1" applyFont="1" applyAlignment="1">
      <alignment horizontal="center"/>
    </xf>
    <xf numFmtId="171" fontId="22" fillId="0" borderId="0" xfId="1" applyFont="1" applyAlignment="1">
      <alignment horizontal="center"/>
    </xf>
    <xf numFmtId="192" fontId="17" fillId="0" borderId="0" xfId="1" applyNumberFormat="1" applyFont="1" applyAlignment="1">
      <alignment horizontal="center"/>
    </xf>
    <xf numFmtId="0" fontId="18" fillId="0" borderId="0" xfId="23" applyFont="1" applyAlignment="1">
      <alignment horizontal="center"/>
    </xf>
    <xf numFmtId="49" fontId="18" fillId="0" borderId="0" xfId="23" applyNumberFormat="1" applyFont="1" applyAlignment="1">
      <alignment horizontal="center"/>
    </xf>
    <xf numFmtId="0" fontId="19" fillId="9" borderId="0" xfId="23" applyFont="1" applyFill="1" applyAlignment="1">
      <alignment horizontal="center"/>
    </xf>
    <xf numFmtId="0" fontId="17" fillId="0" borderId="0" xfId="23" applyFont="1" applyAlignment="1">
      <alignment horizontal="left"/>
    </xf>
    <xf numFmtId="0" fontId="22" fillId="9" borderId="0" xfId="23" applyFont="1" applyFill="1" applyAlignment="1">
      <alignment horizontal="center" vertical="center"/>
    </xf>
    <xf numFmtId="0" fontId="22" fillId="9" borderId="2" xfId="23" applyFont="1" applyFill="1" applyBorder="1" applyAlignment="1">
      <alignment horizontal="center"/>
    </xf>
    <xf numFmtId="0" fontId="0" fillId="0" borderId="0" xfId="0"/>
    <xf numFmtId="0" fontId="30" fillId="0" borderId="0" xfId="0" applyFont="1" applyAlignment="1">
      <alignment horizontal="left"/>
    </xf>
    <xf numFmtId="0" fontId="27" fillId="0" borderId="0" xfId="22" applyFont="1" applyAlignment="1">
      <alignment horizontal="left"/>
    </xf>
    <xf numFmtId="0" fontId="26" fillId="0" borderId="0" xfId="22" applyFont="1" applyAlignment="1">
      <alignment horizontal="left"/>
    </xf>
    <xf numFmtId="0" fontId="26" fillId="0" borderId="0" xfId="22" applyFont="1" applyAlignment="1">
      <alignment horizontal="left" wrapText="1"/>
    </xf>
    <xf numFmtId="0" fontId="29" fillId="0" borderId="0" xfId="22" applyFont="1" applyAlignment="1">
      <alignment horizontal="left"/>
    </xf>
    <xf numFmtId="0" fontId="27" fillId="0" borderId="4" xfId="22" applyFont="1" applyBorder="1" applyAlignment="1">
      <alignment horizontal="left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49" fontId="18" fillId="0" borderId="2" xfId="0" applyNumberFormat="1" applyFont="1" applyBorder="1" applyAlignment="1">
      <alignment horizontal="center"/>
    </xf>
    <xf numFmtId="0" fontId="22" fillId="9" borderId="3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2" fillId="9" borderId="64" xfId="0" applyFont="1" applyFill="1" applyBorder="1" applyAlignment="1">
      <alignment horizontal="center"/>
    </xf>
    <xf numFmtId="0" fontId="22" fillId="9" borderId="54" xfId="0" applyFont="1" applyFill="1" applyBorder="1" applyAlignment="1">
      <alignment horizontal="center"/>
    </xf>
    <xf numFmtId="0" fontId="22" fillId="9" borderId="65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6" fillId="0" borderId="6" xfId="0" applyFont="1" applyBorder="1" applyAlignment="1">
      <alignment horizontal="center"/>
    </xf>
    <xf numFmtId="0" fontId="0" fillId="9" borderId="8" xfId="0" applyFill="1" applyBorder="1"/>
    <xf numFmtId="0" fontId="22" fillId="9" borderId="9" xfId="0" applyFont="1" applyFill="1" applyBorder="1" applyAlignment="1">
      <alignment horizontal="center"/>
    </xf>
    <xf numFmtId="0" fontId="22" fillId="9" borderId="8" xfId="0" applyFont="1" applyFill="1" applyBorder="1" applyAlignment="1">
      <alignment horizontal="center"/>
    </xf>
    <xf numFmtId="0" fontId="22" fillId="9" borderId="10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0" fillId="9" borderId="34" xfId="0" applyFill="1" applyBorder="1"/>
    <xf numFmtId="0" fontId="19" fillId="9" borderId="35" xfId="0" applyFont="1" applyFill="1" applyBorder="1" applyAlignment="1">
      <alignment horizontal="center"/>
    </xf>
    <xf numFmtId="0" fontId="19" fillId="9" borderId="36" xfId="0" applyFont="1" applyFill="1" applyBorder="1" applyAlignment="1">
      <alignment horizontal="center"/>
    </xf>
    <xf numFmtId="0" fontId="19" fillId="9" borderId="8" xfId="0" applyFont="1" applyFill="1" applyBorder="1" applyAlignment="1">
      <alignment horizontal="center"/>
    </xf>
    <xf numFmtId="0" fontId="40" fillId="0" borderId="0" xfId="0" applyFont="1" applyAlignment="1">
      <alignment horizontal="left"/>
    </xf>
    <xf numFmtId="17" fontId="39" fillId="9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2" fillId="9" borderId="52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4" fontId="18" fillId="0" borderId="0" xfId="0" applyNumberFormat="1" applyFont="1" applyAlignment="1">
      <alignment horizontal="center"/>
    </xf>
    <xf numFmtId="0" fontId="22" fillId="9" borderId="0" xfId="0" applyFont="1" applyFill="1" applyAlignment="1">
      <alignment horizontal="center" vertical="center"/>
    </xf>
    <xf numFmtId="0" fontId="22" fillId="9" borderId="2" xfId="0" applyFont="1" applyFill="1" applyBorder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43" fillId="9" borderId="49" xfId="0" applyFont="1" applyFill="1" applyBorder="1" applyAlignment="1">
      <alignment horizontal="center"/>
    </xf>
    <xf numFmtId="0" fontId="43" fillId="9" borderId="50" xfId="0" applyFont="1" applyFill="1" applyBorder="1" applyAlignment="1">
      <alignment horizontal="center"/>
    </xf>
    <xf numFmtId="0" fontId="39" fillId="9" borderId="71" xfId="0" applyFont="1" applyFill="1" applyBorder="1" applyAlignment="1">
      <alignment horizontal="center"/>
    </xf>
    <xf numFmtId="0" fontId="39" fillId="9" borderId="72" xfId="0" applyFont="1" applyFill="1" applyBorder="1" applyAlignment="1">
      <alignment horizontal="center"/>
    </xf>
    <xf numFmtId="0" fontId="19" fillId="9" borderId="66" xfId="0" applyFont="1" applyFill="1" applyBorder="1" applyAlignment="1">
      <alignment horizontal="center" vertical="center"/>
    </xf>
    <xf numFmtId="0" fontId="19" fillId="9" borderId="69" xfId="0" applyFont="1" applyFill="1" applyBorder="1" applyAlignment="1">
      <alignment horizontal="center" vertical="center"/>
    </xf>
    <xf numFmtId="0" fontId="19" fillId="9" borderId="67" xfId="0" applyFont="1" applyFill="1" applyBorder="1" applyAlignment="1">
      <alignment horizontal="center" vertical="center"/>
    </xf>
    <xf numFmtId="0" fontId="19" fillId="9" borderId="51" xfId="0" applyFont="1" applyFill="1" applyBorder="1" applyAlignment="1">
      <alignment horizontal="center" vertical="center"/>
    </xf>
    <xf numFmtId="0" fontId="19" fillId="9" borderId="68" xfId="0" applyFont="1" applyFill="1" applyBorder="1" applyAlignment="1">
      <alignment horizontal="center" vertical="center"/>
    </xf>
    <xf numFmtId="0" fontId="19" fillId="9" borderId="70" xfId="0" applyFont="1" applyFill="1" applyBorder="1" applyAlignment="1">
      <alignment horizontal="center" vertical="center"/>
    </xf>
    <xf numFmtId="0" fontId="47" fillId="9" borderId="55" xfId="0" applyFont="1" applyFill="1" applyBorder="1" applyAlignment="1">
      <alignment horizontal="center"/>
    </xf>
    <xf numFmtId="0" fontId="47" fillId="9" borderId="0" xfId="0" applyFont="1" applyFill="1" applyAlignment="1">
      <alignment horizontal="center"/>
    </xf>
    <xf numFmtId="0" fontId="47" fillId="9" borderId="56" xfId="0" applyFont="1" applyFill="1" applyBorder="1" applyAlignment="1">
      <alignment horizontal="center"/>
    </xf>
    <xf numFmtId="0" fontId="48" fillId="0" borderId="0" xfId="0" applyFont="1" applyAlignment="1">
      <alignment horizontal="left"/>
    </xf>
  </cellXfs>
  <cellStyles count="30">
    <cellStyle name="Accent" xfId="2" xr:uid="{3573EA02-8A43-42F6-B174-D75B7066E60D}"/>
    <cellStyle name="Accent 1" xfId="3" xr:uid="{4CC41BF8-F781-48F2-B136-F6484D1E2CC0}"/>
    <cellStyle name="Accent 2" xfId="4" xr:uid="{4086F375-C029-43E9-A554-9C0D1EC5B2E8}"/>
    <cellStyle name="Accent 3" xfId="5" xr:uid="{A84EA351-B7A9-438C-92AC-92937BDFE3FF}"/>
    <cellStyle name="Bad" xfId="6" xr:uid="{B7C01133-2FDD-4145-AFEB-BB86905696B1}"/>
    <cellStyle name="Error" xfId="7" xr:uid="{B1D57099-E22D-47C8-9E14-0EE643C90EDB}"/>
    <cellStyle name="Footnote" xfId="8" xr:uid="{429F9EA5-47BB-4F51-BFFA-354B475D38BA}"/>
    <cellStyle name="Good" xfId="9" xr:uid="{7F91FDD2-C08E-4A52-8B6F-3D87CE69ABE1}"/>
    <cellStyle name="Heading (user)" xfId="10" xr:uid="{0AA59C1D-5168-4175-8827-9E1662CD6DC3}"/>
    <cellStyle name="Heading 1" xfId="11" xr:uid="{044B1C43-A174-4128-9E60-5041C8C9A41D}"/>
    <cellStyle name="Heading 2" xfId="12" xr:uid="{5AF7C28E-8E70-4B61-A680-66B2A01072B5}"/>
    <cellStyle name="Hyperlink" xfId="13" xr:uid="{2A83E92E-126D-4F1B-9C3A-2454D37BA3F0}"/>
    <cellStyle name="Millares" xfId="1" builtinId="3" customBuiltin="1"/>
    <cellStyle name="Millares 2" xfId="14" xr:uid="{0B6FEBA0-8D26-42DD-BC03-2427D2966FFC}"/>
    <cellStyle name="Millares 2 2" xfId="15" xr:uid="{261A7D97-A6E3-420D-BD45-4380285B4145}"/>
    <cellStyle name="Millares 3" xfId="16" xr:uid="{737E54A8-8C96-4330-9A8C-570D608C13D5}"/>
    <cellStyle name="Neutral 2" xfId="17" xr:uid="{C9DFD596-1767-4FDD-92C5-4859B8FCF9E4}"/>
    <cellStyle name="Normal" xfId="0" builtinId="0" customBuiltin="1"/>
    <cellStyle name="Normal 2" xfId="18" xr:uid="{32DE0710-42DC-48E4-81EC-AEE43F0DB7C8}"/>
    <cellStyle name="Normal 2 2" xfId="19" xr:uid="{55415A04-B683-45F9-A1E8-CE4E5DC3A994}"/>
    <cellStyle name="Normal 3" xfId="20" xr:uid="{8F1BA8C7-7475-49EA-9562-D6C376B43516}"/>
    <cellStyle name="Normal 3 2" xfId="21" xr:uid="{2C92AB49-C0AA-4077-A83A-1F6F7366C1B7}"/>
    <cellStyle name="Normal 4" xfId="22" xr:uid="{0AC66F6D-0603-40D8-9ACB-40CEA83DFB54}"/>
    <cellStyle name="Normal 5" xfId="23" xr:uid="{35D620D5-0145-44E9-97E8-EFCFBC39686E}"/>
    <cellStyle name="Normal 6" xfId="24" xr:uid="{87D79D3B-111F-46D3-BE96-706821B4418D}"/>
    <cellStyle name="Note" xfId="25" xr:uid="{A70FF3D7-A57F-4705-ABA1-C7D7AA845C20}"/>
    <cellStyle name="Porcentaje" xfId="29" builtinId="5"/>
    <cellStyle name="Status" xfId="26" xr:uid="{BB5D8EF1-E5A6-4DD4-82C4-252E42C0B4BF}"/>
    <cellStyle name="Text" xfId="27" xr:uid="{8E369637-1426-42F6-BD83-6145C801C9AC}"/>
    <cellStyle name="Warning" xfId="28" xr:uid="{E6504BD8-440E-40D9-A2C6-E8C048F1E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40" b="0" i="0" u="none" strike="noStrike" kern="1200" spc="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r>
              <a:rPr lang="es-ES" sz="144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Personas egresadas atendidas en ONG según sexo.</a:t>
            </a:r>
            <a:br>
              <a:rPr lang="es-ES" sz="144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</a:br>
            <a:r>
              <a:rPr lang="es-ES" sz="144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 Año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ONG_Sexo!$C$6:$C$6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ONG_Sexo!$B$8:$B$19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 </c:v>
                </c:pt>
              </c:strCache>
            </c:strRef>
          </c:cat>
          <c:val>
            <c:numRef>
              <c:f>ONG_Sexo!$C$8:$C$19</c:f>
              <c:numCache>
                <c:formatCode>General</c:formatCode>
                <c:ptCount val="12"/>
                <c:pt idx="0">
                  <c:v>164</c:v>
                </c:pt>
                <c:pt idx="1">
                  <c:v>171</c:v>
                </c:pt>
                <c:pt idx="2">
                  <c:v>216</c:v>
                </c:pt>
                <c:pt idx="3">
                  <c:v>211</c:v>
                </c:pt>
                <c:pt idx="4">
                  <c:v>226</c:v>
                </c:pt>
                <c:pt idx="5">
                  <c:v>198</c:v>
                </c:pt>
                <c:pt idx="6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D-4322-9584-82FE6336A5CB}"/>
            </c:ext>
          </c:extLst>
        </c:ser>
        <c:ser>
          <c:idx val="1"/>
          <c:order val="1"/>
          <c:tx>
            <c:strRef>
              <c:f>ONG_Sexo!$D$6:$D$6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ONG_Sexo!$B$8:$B$19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 </c:v>
                </c:pt>
              </c:strCache>
            </c:strRef>
          </c:cat>
          <c:val>
            <c:numRef>
              <c:f>ONG_Sexo!$D$8:$D$19</c:f>
              <c:numCache>
                <c:formatCode>General</c:formatCode>
                <c:ptCount val="12"/>
                <c:pt idx="0">
                  <c:v>11</c:v>
                </c:pt>
                <c:pt idx="1">
                  <c:v>16</c:v>
                </c:pt>
                <c:pt idx="2">
                  <c:v>35</c:v>
                </c:pt>
                <c:pt idx="3">
                  <c:v>21</c:v>
                </c:pt>
                <c:pt idx="4">
                  <c:v>37</c:v>
                </c:pt>
                <c:pt idx="5">
                  <c:v>29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D-4322-9584-82FE6336A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423888"/>
        <c:axId val="572422928"/>
      </c:barChart>
      <c:valAx>
        <c:axId val="57242292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r>
                  <a:rPr lang="es-ES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Arial" pitchFamily="34"/>
                    <a:cs typeface="Arial" pitchFamily="34"/>
                  </a:rPr>
                  <a:t>cantidad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0" i="0" u="none" strike="noStrike" kern="120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endParaRPr lang="es-CR"/>
          </a:p>
        </c:txPr>
        <c:crossAx val="572423888"/>
        <c:crosses val="autoZero"/>
        <c:crossBetween val="between"/>
      </c:valAx>
      <c:catAx>
        <c:axId val="572423888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200" b="0" i="0" u="none" strike="noStrike" kern="1200" baseline="0">
                    <a:solidFill>
                      <a:srgbClr val="000000"/>
                    </a:solidFill>
                    <a:latin typeface="Arial" pitchFamily="34"/>
                    <a:cs typeface="Arial" pitchFamily="34"/>
                  </a:defRPr>
                </a:pPr>
                <a:r>
                  <a:rPr lang="es-ES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Arial" pitchFamily="34"/>
                    <a:cs typeface="Arial" pitchFamily="34"/>
                  </a:rPr>
                  <a:t>Mes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0" i="0" u="none" strike="noStrike" kern="120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endParaRPr lang="es-CR"/>
          </a:p>
        </c:txPr>
        <c:crossAx val="57242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0" i="0" u="none" strike="noStrike" kern="1200" baseline="0">
              <a:solidFill>
                <a:srgbClr val="000000"/>
              </a:solidFill>
              <a:latin typeface="Arial" pitchFamily="34"/>
              <a:cs typeface="Arial" pitchFamily="34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200" b="0" i="0" u="none" strike="noStrike" kern="1200" baseline="0">
          <a:solidFill>
            <a:srgbClr val="000000"/>
          </a:solidFill>
          <a:latin typeface="Arial" pitchFamily="34"/>
          <a:cs typeface="Arial" pitchFamily="34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Armas de fuego decomisadas, vinculadas al narcotráfico</a:t>
            </a:r>
            <a:b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2006-2024</a:t>
            </a:r>
          </a:p>
        </c:rich>
      </c:tx>
      <c:layout>
        <c:manualLayout>
          <c:xMode val="edge"/>
          <c:yMode val="edge"/>
          <c:x val="0.16371701997753033"/>
          <c:y val="2.1080386401822873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2C5D98"/>
                </a:gs>
                <a:gs pos="100000">
                  <a:srgbClr val="3C7BC7"/>
                </a:gs>
              </a:gsLst>
              <a:lin ang="16200000"/>
            </a:gradFill>
            <a:ln>
              <a:noFill/>
            </a:ln>
            <a:effectLst>
              <a:outerShdw dist="22997" dir="5400000" algn="tl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E24-40AD-B362-490FB06CC01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E24-40AD-B362-490FB06CC01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E24-40AD-B362-490FB06CC01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E24-40AD-B362-490FB06CC019}"/>
              </c:ext>
            </c:extLst>
          </c:dPt>
          <c:dLbls>
            <c:dLbl>
              <c:idx val="0"/>
              <c:layout>
                <c:manualLayout>
                  <c:x val="9.7161709754430559E-3"/>
                  <c:y val="-6.9777531378860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24-40AD-B362-490FB06CC019}"/>
                </c:ext>
              </c:extLst>
            </c:dLbl>
            <c:dLbl>
              <c:idx val="1"/>
              <c:layout>
                <c:manualLayout>
                  <c:x val="1.0467393947724196E-2"/>
                  <c:y val="-5.4308967920050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24-40AD-B362-490FB06CC019}"/>
                </c:ext>
              </c:extLst>
            </c:dLbl>
            <c:dLbl>
              <c:idx val="2"/>
              <c:layout>
                <c:manualLayout>
                  <c:x val="7.3082904257623926E-3"/>
                  <c:y val="-5.7402763605459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4-40AD-B362-490FB06CC019}"/>
                </c:ext>
              </c:extLst>
            </c:dLbl>
            <c:dLbl>
              <c:idx val="3"/>
              <c:layout>
                <c:manualLayout>
                  <c:x val="1.0014257591814929E-2"/>
                  <c:y val="-5.43091754041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24-40AD-B362-490FB06CC0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armas_de_fuego_serie_anual!$B$8:$B$26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armas_de_fuego_serie_anual!$C$8:$C$26</c:f>
              <c:numCache>
                <c:formatCode>General</c:formatCode>
                <c:ptCount val="19"/>
                <c:pt idx="0">
                  <c:v>28</c:v>
                </c:pt>
                <c:pt idx="1">
                  <c:v>46</c:v>
                </c:pt>
                <c:pt idx="2">
                  <c:v>61</c:v>
                </c:pt>
                <c:pt idx="3">
                  <c:v>83</c:v>
                </c:pt>
                <c:pt idx="4">
                  <c:v>86</c:v>
                </c:pt>
                <c:pt idx="5">
                  <c:v>68</c:v>
                </c:pt>
                <c:pt idx="6">
                  <c:v>62</c:v>
                </c:pt>
                <c:pt idx="7">
                  <c:v>75</c:v>
                </c:pt>
                <c:pt idx="8">
                  <c:v>82</c:v>
                </c:pt>
                <c:pt idx="9">
                  <c:v>50</c:v>
                </c:pt>
                <c:pt idx="10">
                  <c:v>88</c:v>
                </c:pt>
                <c:pt idx="11">
                  <c:v>62</c:v>
                </c:pt>
                <c:pt idx="12">
                  <c:v>112</c:v>
                </c:pt>
                <c:pt idx="13">
                  <c:v>134</c:v>
                </c:pt>
                <c:pt idx="14">
                  <c:v>91</c:v>
                </c:pt>
                <c:pt idx="15">
                  <c:v>101</c:v>
                </c:pt>
                <c:pt idx="16">
                  <c:v>55</c:v>
                </c:pt>
                <c:pt idx="17">
                  <c:v>103</c:v>
                </c:pt>
                <c:pt idx="18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4-40AD-B362-490FB06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128512"/>
        <c:axId val="734128032"/>
      </c:barChart>
      <c:valAx>
        <c:axId val="73412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8512"/>
        <c:crosses val="autoZero"/>
        <c:crossBetween val="between"/>
      </c:valAx>
      <c:catAx>
        <c:axId val="7341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803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Marihuana en picadura decomisada (kg) por mes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Año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3247327878028627E-2"/>
          <c:y val="0.18175151983668492"/>
          <c:w val="0.97085976196538037"/>
          <c:h val="0.779339350386899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  <a:effectLst>
              <a:outerShdw dist="50804" dir="5400000" algn="tl">
                <a:srgbClr val="595959"/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Decomisos_Marihuana!$B$7:$B$18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Decomisos_Marihuana!$C$7:$C$18</c:f>
              <c:numCache>
                <c:formatCode>#\ ##0.0</c:formatCode>
                <c:ptCount val="12"/>
                <c:pt idx="0">
                  <c:v>42.683499999999988</c:v>
                </c:pt>
                <c:pt idx="1">
                  <c:v>2539.5660399999997</c:v>
                </c:pt>
                <c:pt idx="2">
                  <c:v>152.44077000000041</c:v>
                </c:pt>
                <c:pt idx="3">
                  <c:v>70.599999999999994</c:v>
                </c:pt>
                <c:pt idx="4">
                  <c:v>2077.1030100000003</c:v>
                </c:pt>
                <c:pt idx="5">
                  <c:v>2527.5452300000002</c:v>
                </c:pt>
                <c:pt idx="6">
                  <c:v>636.49968999999999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3-472A-B2B8-2641DAAE8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879695"/>
        <c:axId val="572425808"/>
      </c:barChart>
      <c:valAx>
        <c:axId val="572425808"/>
        <c:scaling>
          <c:orientation val="minMax"/>
        </c:scaling>
        <c:delete val="0"/>
        <c:axPos val="l"/>
        <c:numFmt formatCode="#\ ##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1236879695"/>
        <c:crosses val="autoZero"/>
        <c:crossBetween val="between"/>
      </c:valAx>
      <c:catAx>
        <c:axId val="123687969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57242580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Cocaína decomisada (kg) por mes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Año 2024</a:t>
            </a:r>
          </a:p>
        </c:rich>
      </c:tx>
      <c:layout>
        <c:manualLayout>
          <c:xMode val="edge"/>
          <c:yMode val="edge"/>
          <c:x val="0.35124756363632376"/>
          <c:y val="1.118100879101342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898346129193744"/>
          <c:w val="0.98984321384049401"/>
          <c:h val="0.807278341544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  <a:effectLst>
              <a:outerShdw dist="50804" dir="5400000" algn="tl">
                <a:srgbClr val="7F7F7F"/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Decomisos_Cocaína!$B$6:$B$17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Decomisos_Cocaína!$C$6:$C$17</c:f>
              <c:numCache>
                <c:formatCode>#\ ##0.0</c:formatCode>
                <c:ptCount val="12"/>
                <c:pt idx="0">
                  <c:v>1048.2616499999999</c:v>
                </c:pt>
                <c:pt idx="1">
                  <c:v>830.13444999999979</c:v>
                </c:pt>
                <c:pt idx="2">
                  <c:v>4271.0675700000002</c:v>
                </c:pt>
                <c:pt idx="3">
                  <c:v>1126.7160800000001</c:v>
                </c:pt>
                <c:pt idx="4">
                  <c:v>1764.5733599999999</c:v>
                </c:pt>
                <c:pt idx="5">
                  <c:v>2704.9856200000231</c:v>
                </c:pt>
                <c:pt idx="6">
                  <c:v>2127.5113500000002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6-4B1E-AA12-376E99466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879215"/>
        <c:axId val="1236880175"/>
      </c:barChart>
      <c:valAx>
        <c:axId val="1236880175"/>
        <c:scaling>
          <c:orientation val="minMax"/>
        </c:scaling>
        <c:delete val="0"/>
        <c:axPos val="l"/>
        <c:numFmt formatCode="#\ ##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1236879215"/>
        <c:crosses val="autoZero"/>
        <c:crossBetween val="between"/>
      </c:valAx>
      <c:catAx>
        <c:axId val="123687921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1236880175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Cantidad de crack decomisado(piedras) por mes</a:t>
            </a:r>
            <a:b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Año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Decomisos_Crack!$B$5:$B$16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Decomisos_Crack!$C$5:$C$16</c:f>
              <c:numCache>
                <c:formatCode>#,##0</c:formatCode>
                <c:ptCount val="12"/>
                <c:pt idx="0">
                  <c:v>41753.733333333206</c:v>
                </c:pt>
                <c:pt idx="1">
                  <c:v>32368.466666666925</c:v>
                </c:pt>
                <c:pt idx="2">
                  <c:v>42161.933333333363</c:v>
                </c:pt>
                <c:pt idx="3" formatCode="0">
                  <c:v>53764.999999999956</c:v>
                </c:pt>
                <c:pt idx="4" formatCode="0">
                  <c:v>55140.133333332706</c:v>
                </c:pt>
                <c:pt idx="5">
                  <c:v>49015.066666666331</c:v>
                </c:pt>
                <c:pt idx="6">
                  <c:v>46142.066666666331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B-41B0-A869-3D8647389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138112"/>
        <c:axId val="734136192"/>
      </c:barChart>
      <c:valAx>
        <c:axId val="73413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38112"/>
        <c:crosses val="autoZero"/>
        <c:crossBetween val="between"/>
      </c:valAx>
      <c:catAx>
        <c:axId val="734138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361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1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vert="horz"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0" baseline="0">
                <a:solidFill>
                  <a:srgbClr val="000000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Costa Rica</a:t>
            </a:r>
            <a:b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Personas detenidas por tráfico de drogas</a:t>
            </a:r>
            <a:b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(datos acumulados de enero a Julio de cada año)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7964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D60-47B3-A924-15943E0CE6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detenidos_comparativ!$C$5:$D$5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detenidos_comparativ!$C$18:$D$18</c:f>
              <c:numCache>
                <c:formatCode>General</c:formatCode>
                <c:ptCount val="2"/>
                <c:pt idx="0">
                  <c:v>503</c:v>
                </c:pt>
                <c:pt idx="1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0-47B3-A924-15943E0CE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734136672"/>
        <c:axId val="734135712"/>
      </c:barChart>
      <c:valAx>
        <c:axId val="73413571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minorGridlines>
          <c:spPr>
            <a:ln w="9528" cap="flat">
              <a:solidFill>
                <a:srgbClr val="F2F2F2"/>
              </a:solidFill>
              <a:prstDash val="solid"/>
              <a:round/>
            </a:ln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CR"/>
          </a:p>
        </c:txPr>
        <c:crossAx val="734136672"/>
        <c:crosses val="autoZero"/>
        <c:crossBetween val="between"/>
      </c:valAx>
      <c:catAx>
        <c:axId val="73413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1" i="0" u="none" strike="noStrike" kern="1200" cap="none" spc="0" baseline="0">
                <a:solidFill>
                  <a:srgbClr val="595959"/>
                </a:solidFill>
                <a:latin typeface="Calibri"/>
              </a:defRPr>
            </a:pPr>
            <a:endParaRPr lang="es-CR"/>
          </a:p>
        </c:txPr>
        <c:crossAx val="73413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Organizaciones desarticuladas</a:t>
            </a:r>
            <a:b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Julio 2023 vs Julio 2024</a:t>
            </a:r>
          </a:p>
        </c:rich>
      </c:tx>
      <c:layout>
        <c:manualLayout>
          <c:xMode val="edge"/>
          <c:yMode val="edge"/>
          <c:x val="0.28977127707697958"/>
          <c:y val="6.236085568668996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8432598122445359"/>
          <c:y val="0.23828588886706623"/>
          <c:w val="0.53425768578113642"/>
          <c:h val="0.650854555878927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organizaciones_desarticuladas!$C$8:$C$8</c:f>
              <c:strCache>
                <c:ptCount val="1"/>
                <c:pt idx="0">
                  <c:v>jul-23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organizaciones_desarticuladas!$B$9:$B$11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organizaciones_desarticuladas!$C$9:$C$11</c:f>
              <c:numCache>
                <c:formatCode>General</c:formatCode>
                <c:ptCount val="3"/>
                <c:pt idx="0">
                  <c:v>1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5-4CFF-A21B-18C5DF25645F}"/>
            </c:ext>
          </c:extLst>
        </c:ser>
        <c:ser>
          <c:idx val="1"/>
          <c:order val="1"/>
          <c:tx>
            <c:strRef>
              <c:f>organizaciones_desarticuladas!$D$8:$D$8</c:f>
              <c:strCache>
                <c:ptCount val="1"/>
                <c:pt idx="0">
                  <c:v>jul-24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organizaciones_desarticuladas!$B$9:$B$11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organizaciones_desarticuladas!$D$9:$D$11</c:f>
              <c:numCache>
                <c:formatCode>General</c:formatCode>
                <c:ptCount val="3"/>
                <c:pt idx="0">
                  <c:v>6</c:v>
                </c:pt>
                <c:pt idx="1">
                  <c:v>14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5-4CFF-A21B-18C5DF256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4133792"/>
        <c:axId val="734131872"/>
      </c:barChart>
      <c:valAx>
        <c:axId val="73413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33792"/>
        <c:crosses val="autoZero"/>
        <c:crossBetween val="between"/>
      </c:valAx>
      <c:catAx>
        <c:axId val="734133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318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vert="horz" lIns="0" tIns="0" rIns="0" bIns="0"/>
        <a:lstStyle/>
        <a:p>
          <a:pPr marL="0" marR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Organizaciones desarticuladas</a:t>
            </a:r>
            <a:br>
              <a:rPr lang="es-ES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(datos acumulados de Enero a Julio de cada año)</a:t>
            </a:r>
          </a:p>
        </c:rich>
      </c:tx>
      <c:layout>
        <c:manualLayout>
          <c:xMode val="edge"/>
          <c:yMode val="edge"/>
          <c:x val="0.13462347600304231"/>
          <c:y val="2.971209060557369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5153467225821394E-3"/>
          <c:y val="0.21522667257551645"/>
          <c:w val="0.94109827491615139"/>
          <c:h val="0.7351353777506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B47-460C-983A-8D91B169B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organizaciones_desarticuladas!$C$14:$D$14</c:f>
              <c:strCache>
                <c:ptCount val="2"/>
                <c:pt idx="0">
                  <c:v>Enero-Julio  2023</c:v>
                </c:pt>
                <c:pt idx="1">
                  <c:v>Enero-Julio 2024</c:v>
                </c:pt>
              </c:strCache>
            </c:strRef>
          </c:cat>
          <c:val>
            <c:numRef>
              <c:f>organizaciones_desarticuladas!$C$18:$D$18</c:f>
              <c:numCache>
                <c:formatCode>General</c:formatCode>
                <c:ptCount val="2"/>
                <c:pt idx="0">
                  <c:v>107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7-460C-983A-8D91B169B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34131392"/>
        <c:axId val="734122752"/>
      </c:barChart>
      <c:valAx>
        <c:axId val="734122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34131392"/>
        <c:crosses val="autoZero"/>
        <c:crossBetween val="between"/>
      </c:valAx>
      <c:catAx>
        <c:axId val="73413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275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Organizaciones desarticuladas</a:t>
            </a:r>
            <a:b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(datos acumulados de Enero a Julio de cada año))</a:t>
            </a:r>
          </a:p>
        </c:rich>
      </c:tx>
      <c:layout>
        <c:manualLayout>
          <c:xMode val="edge"/>
          <c:yMode val="edge"/>
          <c:x val="0.26962759822128657"/>
          <c:y val="1.78173031658847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5513265327322212"/>
          <c:y val="0.23828553704017655"/>
          <c:w val="0.56785142402494326"/>
          <c:h val="0.651064980155073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organizaciones_desarticuladas!$C$14:$C$14</c:f>
              <c:strCache>
                <c:ptCount val="1"/>
                <c:pt idx="0">
                  <c:v>Enero-Julio  2023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organizaciones_desarticuladas!$B$15:$B$17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organizaciones_desarticuladas!$C$15:$C$17</c:f>
              <c:numCache>
                <c:formatCode>General</c:formatCode>
                <c:ptCount val="3"/>
                <c:pt idx="0">
                  <c:v>14</c:v>
                </c:pt>
                <c:pt idx="1">
                  <c:v>93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2-4582-ACA2-05D75419B4A1}"/>
            </c:ext>
          </c:extLst>
        </c:ser>
        <c:ser>
          <c:idx val="1"/>
          <c:order val="1"/>
          <c:tx>
            <c:strRef>
              <c:f>organizaciones_desarticuladas!$D$14:$D$14</c:f>
              <c:strCache>
                <c:ptCount val="1"/>
                <c:pt idx="0">
                  <c:v>Enero-Julio 2024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organizaciones_desarticuladas!$B$15:$B$17</c:f>
              <c:strCache>
                <c:ptCount val="3"/>
                <c:pt idx="0">
                  <c:v>Internacionales</c:v>
                </c:pt>
                <c:pt idx="1">
                  <c:v>Locales</c:v>
                </c:pt>
                <c:pt idx="2">
                  <c:v>Narcofamilias</c:v>
                </c:pt>
              </c:strCache>
            </c:strRef>
          </c:cat>
          <c:val>
            <c:numRef>
              <c:f>organizaciones_desarticuladas!$D$15:$D$17</c:f>
              <c:numCache>
                <c:formatCode>General</c:formatCode>
                <c:ptCount val="3"/>
                <c:pt idx="0">
                  <c:v>15</c:v>
                </c:pt>
                <c:pt idx="1">
                  <c:v>70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42-4582-ACA2-05D75419B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4124192"/>
        <c:axId val="734126112"/>
      </c:barChart>
      <c:valAx>
        <c:axId val="7341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4192"/>
        <c:crosses val="autoZero"/>
        <c:crossBetween val="between"/>
      </c:valAx>
      <c:catAx>
        <c:axId val="734124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611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vert="horz" lIns="0" tIns="0" rIns="0" bIns="0"/>
        <a:lstStyle/>
        <a:p>
          <a:pPr marL="0" marR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000000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Incidentes relacionados con drogas reportados al 911 según provincia </a:t>
            </a:r>
            <a:b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</a:br>
            <a:r>
              <a:rPr lang="es-ES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Julio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incidentes_911_según_provincia!$J$3:$J$9</c:f>
              <c:strCache>
                <c:ptCount val="7"/>
                <c:pt idx="0">
                  <c:v>Alajuela</c:v>
                </c:pt>
                <c:pt idx="1">
                  <c:v>Cartago</c:v>
                </c:pt>
                <c:pt idx="2">
                  <c:v>Guanacaste</c:v>
                </c:pt>
                <c:pt idx="3">
                  <c:v>Heredia</c:v>
                </c:pt>
                <c:pt idx="4">
                  <c:v>Limón</c:v>
                </c:pt>
                <c:pt idx="5">
                  <c:v>Puntarenas</c:v>
                </c:pt>
                <c:pt idx="6">
                  <c:v>San José</c:v>
                </c:pt>
              </c:strCache>
            </c:strRef>
          </c:cat>
          <c:val>
            <c:numRef>
              <c:f>incidentes_911_según_provincia!$K$3:$K$9</c:f>
              <c:numCache>
                <c:formatCode>General</c:formatCode>
                <c:ptCount val="7"/>
                <c:pt idx="0">
                  <c:v>852</c:v>
                </c:pt>
                <c:pt idx="1">
                  <c:v>210</c:v>
                </c:pt>
                <c:pt idx="2">
                  <c:v>120</c:v>
                </c:pt>
                <c:pt idx="3">
                  <c:v>352</c:v>
                </c:pt>
                <c:pt idx="4">
                  <c:v>86</c:v>
                </c:pt>
                <c:pt idx="5">
                  <c:v>148</c:v>
                </c:pt>
                <c:pt idx="6">
                  <c:v>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1-404F-9E75-BE11ABB1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4127072"/>
        <c:axId val="734126592"/>
      </c:barChart>
      <c:valAx>
        <c:axId val="734126592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número de incidentes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7072"/>
        <c:crosses val="autoZero"/>
        <c:crossBetween val="between"/>
      </c:valAx>
      <c:catAx>
        <c:axId val="734127072"/>
        <c:scaling>
          <c:orientation val="minMax"/>
        </c:scaling>
        <c:delete val="0"/>
        <c:axPos val="l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provincia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3412659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320040</xdr:colOff>
      <xdr:row>0</xdr:row>
      <xdr:rowOff>0</xdr:rowOff>
    </xdr:from>
    <xdr:ext cx="6667503" cy="562737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C007AD-7262-9856-B47F-BD74F9F0A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539111</xdr:colOff>
      <xdr:row>1</xdr:row>
      <xdr:rowOff>20958</xdr:rowOff>
    </xdr:from>
    <xdr:ext cx="8703944" cy="4425311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9A944258-28F5-1337-9120-4B4575B56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66671</xdr:colOff>
      <xdr:row>1</xdr:row>
      <xdr:rowOff>30483</xdr:rowOff>
    </xdr:from>
    <xdr:ext cx="7288526" cy="53435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64445B06-6F5A-588B-36A1-DE4D400AE7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760095</xdr:colOff>
      <xdr:row>0</xdr:row>
      <xdr:rowOff>3813</xdr:rowOff>
    </xdr:from>
    <xdr:ext cx="7696203" cy="5364483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384515E-54C6-9603-6408-D91D90C730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481961</xdr:colOff>
      <xdr:row>23</xdr:row>
      <xdr:rowOff>185732</xdr:rowOff>
    </xdr:from>
    <xdr:ext cx="7143749" cy="519398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50828B-1D2A-B12E-53A3-8AF9135216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525780</xdr:colOff>
      <xdr:row>20</xdr:row>
      <xdr:rowOff>60960</xdr:rowOff>
    </xdr:from>
    <xdr:ext cx="8157206" cy="5040629"/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88C826F9-CA7D-DF9C-F82B-FC270C0FF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6</xdr:col>
      <xdr:colOff>809628</xdr:colOff>
      <xdr:row>11</xdr:row>
      <xdr:rowOff>30476</xdr:rowOff>
    </xdr:from>
    <xdr:ext cx="4472943" cy="3876671"/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1E634F82-6BC7-676E-9B09-A76FAF4A6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6</xdr:col>
      <xdr:colOff>289563</xdr:colOff>
      <xdr:row>32</xdr:row>
      <xdr:rowOff>22860</xdr:rowOff>
    </xdr:from>
    <xdr:ext cx="6497955" cy="5019671"/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62A6C79B-7448-6915-1878-5616FB9D2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148593</xdr:rowOff>
    </xdr:from>
    <xdr:ext cx="7071360" cy="47053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CA2B839-AB5D-5025-28B9-27EA5E0E6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739136</xdr:colOff>
      <xdr:row>1</xdr:row>
      <xdr:rowOff>114300</xdr:rowOff>
    </xdr:from>
    <xdr:ext cx="7158993" cy="4819646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A5E661BC-AF24-6774-E40D-609A31883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0A129-2A76-4BA5-9EED-8014A0763832}">
  <dimension ref="B3:E23"/>
  <sheetViews>
    <sheetView tabSelected="1" workbookViewId="0">
      <selection activeCell="G19" sqref="G19"/>
    </sheetView>
  </sheetViews>
  <sheetFormatPr baseColWidth="10" defaultRowHeight="15.6"/>
  <cols>
    <col min="1" max="1" width="11.5546875" style="1" customWidth="1"/>
    <col min="2" max="2" width="16.33203125" style="1" bestFit="1" customWidth="1"/>
    <col min="3" max="3" width="11.5546875" style="1" customWidth="1"/>
    <col min="4" max="16384" width="11.5546875" style="1"/>
  </cols>
  <sheetData>
    <row r="3" spans="2:5">
      <c r="B3" s="337" t="s">
        <v>0</v>
      </c>
      <c r="C3" s="337"/>
      <c r="D3" s="337"/>
      <c r="E3" s="337"/>
    </row>
    <row r="4" spans="2:5">
      <c r="B4" s="338" t="s">
        <v>1</v>
      </c>
      <c r="C4" s="338"/>
      <c r="D4" s="338"/>
      <c r="E4" s="338"/>
    </row>
    <row r="5" spans="2:5" ht="17.399999999999999">
      <c r="B5" s="3"/>
      <c r="C5" s="339" t="s">
        <v>2</v>
      </c>
      <c r="D5" s="339"/>
      <c r="E5" s="339" t="s">
        <v>3</v>
      </c>
    </row>
    <row r="6" spans="2:5" ht="17.399999999999999">
      <c r="B6" s="4" t="s">
        <v>4</v>
      </c>
      <c r="C6" s="5" t="s">
        <v>5</v>
      </c>
      <c r="D6" s="5" t="s">
        <v>6</v>
      </c>
      <c r="E6" s="339"/>
    </row>
    <row r="8" spans="2:5">
      <c r="B8" s="2" t="s">
        <v>7</v>
      </c>
      <c r="C8" s="1">
        <v>164</v>
      </c>
      <c r="D8" s="1">
        <v>11</v>
      </c>
      <c r="E8" s="1">
        <f t="shared" ref="E8:E14" si="0">SUM(C8:D8)</f>
        <v>175</v>
      </c>
    </row>
    <row r="9" spans="2:5">
      <c r="B9" s="2" t="s">
        <v>8</v>
      </c>
      <c r="C9" s="1">
        <v>171</v>
      </c>
      <c r="D9" s="1">
        <v>16</v>
      </c>
      <c r="E9" s="1">
        <f t="shared" si="0"/>
        <v>187</v>
      </c>
    </row>
    <row r="10" spans="2:5">
      <c r="B10" s="2" t="s">
        <v>9</v>
      </c>
      <c r="C10" s="1">
        <v>216</v>
      </c>
      <c r="D10" s="1">
        <v>35</v>
      </c>
      <c r="E10" s="1">
        <f t="shared" si="0"/>
        <v>251</v>
      </c>
    </row>
    <row r="11" spans="2:5">
      <c r="B11" s="2" t="s">
        <v>10</v>
      </c>
      <c r="C11" s="1">
        <v>211</v>
      </c>
      <c r="D11" s="1">
        <v>21</v>
      </c>
      <c r="E11" s="1">
        <f t="shared" si="0"/>
        <v>232</v>
      </c>
    </row>
    <row r="12" spans="2:5">
      <c r="B12" s="2" t="s">
        <v>11</v>
      </c>
      <c r="C12" s="1">
        <v>226</v>
      </c>
      <c r="D12" s="1">
        <v>37</v>
      </c>
      <c r="E12" s="1">
        <f t="shared" si="0"/>
        <v>263</v>
      </c>
    </row>
    <row r="13" spans="2:5">
      <c r="B13" s="2" t="s">
        <v>12</v>
      </c>
      <c r="C13" s="1">
        <v>198</v>
      </c>
      <c r="D13" s="1">
        <v>29</v>
      </c>
      <c r="E13" s="1">
        <f t="shared" si="0"/>
        <v>227</v>
      </c>
    </row>
    <row r="14" spans="2:5">
      <c r="B14" s="2" t="s">
        <v>13</v>
      </c>
      <c r="C14" s="1">
        <v>180</v>
      </c>
      <c r="D14" s="1">
        <v>23</v>
      </c>
      <c r="E14" s="1">
        <f t="shared" si="0"/>
        <v>203</v>
      </c>
    </row>
    <row r="15" spans="2:5">
      <c r="B15" s="2" t="s">
        <v>14</v>
      </c>
    </row>
    <row r="16" spans="2:5">
      <c r="B16" s="2" t="s">
        <v>15</v>
      </c>
    </row>
    <row r="17" spans="2:5">
      <c r="B17" s="2" t="s">
        <v>16</v>
      </c>
    </row>
    <row r="18" spans="2:5">
      <c r="B18" s="2" t="s">
        <v>17</v>
      </c>
    </row>
    <row r="19" spans="2:5">
      <c r="B19" s="2" t="s">
        <v>18</v>
      </c>
    </row>
    <row r="20" spans="2:5">
      <c r="B20" s="2"/>
    </row>
    <row r="21" spans="2:5" ht="17.399999999999999">
      <c r="B21" s="4" t="s">
        <v>3</v>
      </c>
      <c r="C21" s="4">
        <f>SUM(C8:C20)</f>
        <v>1366</v>
      </c>
      <c r="D21" s="4">
        <f>SUM(D8:D20)</f>
        <v>172</v>
      </c>
      <c r="E21" s="4">
        <f>SUM(E8:E20)</f>
        <v>1538</v>
      </c>
    </row>
    <row r="22" spans="2:5">
      <c r="B22" s="6" t="s">
        <v>19</v>
      </c>
    </row>
    <row r="23" spans="2:5">
      <c r="B23" s="7" t="s">
        <v>20</v>
      </c>
    </row>
  </sheetData>
  <mergeCells count="4">
    <mergeCell ref="B3:E3"/>
    <mergeCell ref="B4:E4"/>
    <mergeCell ref="C5:D5"/>
    <mergeCell ref="E5:E6"/>
  </mergeCells>
  <pageMargins left="0.70000000000000007" right="0.70000000000000007" top="0.75" bottom="0.75" header="0.30000000000000004" footer="0.30000000000000004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1F2B7-5793-4A00-9701-8AB706045606}">
  <dimension ref="B2:N53"/>
  <sheetViews>
    <sheetView topLeftCell="A26" workbookViewId="0">
      <selection activeCell="C41" sqref="C41"/>
    </sheetView>
  </sheetViews>
  <sheetFormatPr baseColWidth="10" defaultRowHeight="15"/>
  <cols>
    <col min="1" max="1" width="11.5546875" style="27" customWidth="1"/>
    <col min="2" max="10" width="15.109375" style="27" customWidth="1"/>
    <col min="11" max="11" width="11.5546875" style="27" customWidth="1"/>
    <col min="12" max="12" width="20.5546875" style="27" bestFit="1" customWidth="1"/>
    <col min="13" max="13" width="11.5546875" style="27" customWidth="1"/>
    <col min="14" max="16384" width="11.5546875" style="27"/>
  </cols>
  <sheetData>
    <row r="2" spans="2:12" ht="15.6">
      <c r="B2" s="350" t="s">
        <v>44</v>
      </c>
      <c r="C2" s="350"/>
      <c r="D2" s="350"/>
      <c r="E2" s="350"/>
      <c r="F2" s="350"/>
      <c r="G2" s="350"/>
      <c r="H2" s="350"/>
      <c r="I2" s="350"/>
      <c r="J2" s="350"/>
    </row>
    <row r="3" spans="2:12" ht="15.6">
      <c r="B3" s="350" t="s">
        <v>108</v>
      </c>
      <c r="C3" s="350"/>
      <c r="D3" s="350"/>
      <c r="E3" s="350"/>
      <c r="F3" s="350"/>
      <c r="G3" s="350"/>
      <c r="H3" s="350"/>
      <c r="I3" s="350"/>
      <c r="J3" s="350"/>
    </row>
    <row r="4" spans="2:12" ht="15.6">
      <c r="B4" s="350" t="s">
        <v>109</v>
      </c>
      <c r="C4" s="350"/>
      <c r="D4" s="350"/>
      <c r="E4" s="350"/>
      <c r="F4" s="350"/>
      <c r="G4" s="350"/>
      <c r="H4" s="350"/>
      <c r="I4" s="350"/>
      <c r="J4" s="350"/>
    </row>
    <row r="5" spans="2:12" ht="16.2" thickBot="1">
      <c r="B5" s="356" t="s">
        <v>110</v>
      </c>
      <c r="C5" s="33" t="s">
        <v>41</v>
      </c>
      <c r="D5" s="33" t="s">
        <v>39</v>
      </c>
      <c r="E5" s="33" t="s">
        <v>40</v>
      </c>
      <c r="F5" s="33" t="s">
        <v>40</v>
      </c>
      <c r="G5" s="33" t="s">
        <v>60</v>
      </c>
      <c r="H5" s="33" t="s">
        <v>61</v>
      </c>
      <c r="I5" s="33" t="s">
        <v>62</v>
      </c>
      <c r="J5" s="33" t="s">
        <v>89</v>
      </c>
    </row>
    <row r="6" spans="2:12" ht="16.2" thickBot="1">
      <c r="B6" s="356"/>
      <c r="C6" s="34" t="s">
        <v>65</v>
      </c>
      <c r="D6" s="34" t="s">
        <v>66</v>
      </c>
      <c r="E6" s="34" t="s">
        <v>67</v>
      </c>
      <c r="F6" s="34" t="s">
        <v>68</v>
      </c>
      <c r="G6" s="34" t="s">
        <v>69</v>
      </c>
      <c r="H6" s="34" t="s">
        <v>69</v>
      </c>
      <c r="I6" s="34" t="s">
        <v>70</v>
      </c>
      <c r="J6" s="34" t="s">
        <v>92</v>
      </c>
    </row>
    <row r="7" spans="2:12" ht="15.6">
      <c r="B7" s="16">
        <v>1990</v>
      </c>
      <c r="C7" s="55">
        <v>848.51</v>
      </c>
      <c r="D7" s="49">
        <v>0</v>
      </c>
      <c r="E7" s="49">
        <v>235425</v>
      </c>
      <c r="F7" s="55">
        <v>148.1</v>
      </c>
      <c r="G7" s="55">
        <v>0</v>
      </c>
      <c r="H7" s="55">
        <v>0</v>
      </c>
      <c r="I7" s="49">
        <v>0</v>
      </c>
      <c r="J7" s="49">
        <v>0</v>
      </c>
      <c r="L7" s="64"/>
    </row>
    <row r="8" spans="2:12" ht="15.6">
      <c r="B8" s="16">
        <v>1991</v>
      </c>
      <c r="C8" s="55">
        <v>366.6</v>
      </c>
      <c r="D8" s="49">
        <v>171</v>
      </c>
      <c r="E8" s="49">
        <v>328534</v>
      </c>
      <c r="F8" s="55">
        <v>59.2</v>
      </c>
      <c r="G8" s="55">
        <v>0</v>
      </c>
      <c r="H8" s="55">
        <v>0</v>
      </c>
      <c r="I8" s="49">
        <v>0</v>
      </c>
      <c r="J8" s="49">
        <v>0</v>
      </c>
    </row>
    <row r="9" spans="2:12" ht="15.6">
      <c r="B9" s="16">
        <v>1992</v>
      </c>
      <c r="C9" s="55">
        <v>1754</v>
      </c>
      <c r="D9" s="49">
        <v>8901</v>
      </c>
      <c r="E9" s="49">
        <v>665147</v>
      </c>
      <c r="F9" s="55">
        <v>32.4</v>
      </c>
      <c r="G9" s="55">
        <v>0</v>
      </c>
      <c r="H9" s="55">
        <v>6.6</v>
      </c>
      <c r="I9" s="49">
        <v>0</v>
      </c>
      <c r="J9" s="49">
        <v>0</v>
      </c>
    </row>
    <row r="10" spans="2:12" ht="15.6">
      <c r="B10" s="16">
        <v>1993</v>
      </c>
      <c r="C10" s="55">
        <v>534.6</v>
      </c>
      <c r="D10" s="49">
        <v>11421</v>
      </c>
      <c r="E10" s="49">
        <v>453893</v>
      </c>
      <c r="F10" s="55">
        <v>3789</v>
      </c>
      <c r="G10" s="55">
        <v>0</v>
      </c>
      <c r="H10" s="55">
        <v>1.82</v>
      </c>
      <c r="I10" s="49">
        <v>0</v>
      </c>
      <c r="J10" s="49">
        <v>0</v>
      </c>
    </row>
    <row r="11" spans="2:12" ht="15.6">
      <c r="B11" s="16">
        <v>1994</v>
      </c>
      <c r="C11" s="55">
        <v>1383.6</v>
      </c>
      <c r="D11" s="49">
        <v>12241</v>
      </c>
      <c r="E11" s="49">
        <v>203965</v>
      </c>
      <c r="F11" s="55">
        <v>141.6</v>
      </c>
      <c r="G11" s="55">
        <v>0</v>
      </c>
      <c r="H11" s="55">
        <v>19.3</v>
      </c>
      <c r="I11" s="49">
        <v>0</v>
      </c>
      <c r="J11" s="49">
        <v>0</v>
      </c>
    </row>
    <row r="12" spans="2:12" ht="15.6">
      <c r="B12" s="16">
        <v>1995</v>
      </c>
      <c r="C12" s="55">
        <v>477.11</v>
      </c>
      <c r="D12" s="49">
        <v>24400</v>
      </c>
      <c r="E12" s="49">
        <v>402040</v>
      </c>
      <c r="F12" s="55">
        <v>1123</v>
      </c>
      <c r="G12" s="55">
        <v>0</v>
      </c>
      <c r="H12" s="55">
        <v>11.26</v>
      </c>
      <c r="I12" s="49">
        <v>0</v>
      </c>
      <c r="J12" s="49">
        <v>0</v>
      </c>
    </row>
    <row r="13" spans="2:12" ht="15.6">
      <c r="B13" s="16">
        <v>1996</v>
      </c>
      <c r="C13" s="55">
        <v>1993.01</v>
      </c>
      <c r="D13" s="49">
        <v>33936</v>
      </c>
      <c r="E13" s="49">
        <v>110002</v>
      </c>
      <c r="F13" s="55">
        <v>451.71</v>
      </c>
      <c r="G13" s="55">
        <v>0</v>
      </c>
      <c r="H13" s="55">
        <v>17.7</v>
      </c>
      <c r="I13" s="49">
        <v>0</v>
      </c>
      <c r="J13" s="49">
        <v>0</v>
      </c>
    </row>
    <row r="14" spans="2:12" ht="15.6">
      <c r="B14" s="16">
        <v>1997</v>
      </c>
      <c r="C14" s="55">
        <v>7857.5</v>
      </c>
      <c r="D14" s="49">
        <v>52170</v>
      </c>
      <c r="E14" s="49">
        <v>176117</v>
      </c>
      <c r="F14" s="55">
        <v>533.08000000000004</v>
      </c>
      <c r="G14" s="55">
        <v>0</v>
      </c>
      <c r="H14" s="55">
        <v>25.53</v>
      </c>
      <c r="I14" s="49">
        <v>0</v>
      </c>
      <c r="J14" s="49">
        <v>0</v>
      </c>
    </row>
    <row r="15" spans="2:12" ht="15.6">
      <c r="B15" s="16">
        <v>1998</v>
      </c>
      <c r="C15" s="55">
        <v>7387.14</v>
      </c>
      <c r="D15" s="49">
        <v>52247</v>
      </c>
      <c r="E15" s="49">
        <v>733089</v>
      </c>
      <c r="F15" s="55">
        <v>469.34</v>
      </c>
      <c r="G15" s="55">
        <v>0</v>
      </c>
      <c r="H15" s="55">
        <v>13.55</v>
      </c>
      <c r="I15" s="49">
        <v>0</v>
      </c>
      <c r="J15" s="49">
        <v>0</v>
      </c>
    </row>
    <row r="16" spans="2:12" ht="15.6">
      <c r="B16" s="16">
        <v>1999</v>
      </c>
      <c r="C16" s="55">
        <v>1998.72</v>
      </c>
      <c r="D16" s="49">
        <v>56514</v>
      </c>
      <c r="E16" s="49">
        <v>2153645</v>
      </c>
      <c r="F16" s="55">
        <v>1693.55</v>
      </c>
      <c r="G16" s="55">
        <v>0</v>
      </c>
      <c r="H16" s="55">
        <v>2.4</v>
      </c>
      <c r="I16" s="49">
        <v>0</v>
      </c>
      <c r="J16" s="49">
        <v>0</v>
      </c>
    </row>
    <row r="17" spans="2:14" ht="15.6">
      <c r="B17" s="16">
        <v>2000</v>
      </c>
      <c r="C17" s="55">
        <v>5870.73</v>
      </c>
      <c r="D17" s="49">
        <v>64998</v>
      </c>
      <c r="E17" s="49">
        <v>2048421</v>
      </c>
      <c r="F17" s="55">
        <v>1140.05</v>
      </c>
      <c r="G17" s="55">
        <v>0</v>
      </c>
      <c r="H17" s="55">
        <v>7.78</v>
      </c>
      <c r="I17" s="49">
        <v>195</v>
      </c>
      <c r="J17" s="49">
        <v>1046</v>
      </c>
    </row>
    <row r="18" spans="2:14" ht="15.6">
      <c r="B18" s="16">
        <v>2001</v>
      </c>
      <c r="C18" s="55">
        <v>1749</v>
      </c>
      <c r="D18" s="49">
        <v>58948</v>
      </c>
      <c r="E18" s="49">
        <v>1906454</v>
      </c>
      <c r="F18" s="55">
        <v>2887</v>
      </c>
      <c r="G18" s="55">
        <v>0</v>
      </c>
      <c r="H18" s="55">
        <v>20.29</v>
      </c>
      <c r="I18" s="49">
        <v>557</v>
      </c>
      <c r="J18" s="49">
        <v>277</v>
      </c>
    </row>
    <row r="19" spans="2:14" ht="15.6">
      <c r="B19" s="16">
        <v>2002</v>
      </c>
      <c r="C19" s="55">
        <v>2995</v>
      </c>
      <c r="D19" s="49">
        <v>100381</v>
      </c>
      <c r="E19" s="49">
        <v>1235119</v>
      </c>
      <c r="F19" s="55">
        <v>728.76</v>
      </c>
      <c r="G19" s="55">
        <v>0</v>
      </c>
      <c r="H19" s="55">
        <v>61.77</v>
      </c>
      <c r="I19" s="49">
        <v>83</v>
      </c>
      <c r="J19" s="49">
        <v>0</v>
      </c>
    </row>
    <row r="20" spans="2:14" ht="15.6">
      <c r="B20" s="16">
        <v>2003</v>
      </c>
      <c r="C20" s="55">
        <v>4291.8999999999996</v>
      </c>
      <c r="D20" s="49">
        <v>80579</v>
      </c>
      <c r="E20" s="49">
        <v>981168</v>
      </c>
      <c r="F20" s="55">
        <v>1779.27</v>
      </c>
      <c r="G20" s="55">
        <v>0</v>
      </c>
      <c r="H20" s="55">
        <v>121.3</v>
      </c>
      <c r="I20" s="49">
        <v>1341</v>
      </c>
      <c r="J20" s="49">
        <v>0</v>
      </c>
    </row>
    <row r="21" spans="2:14" ht="15.6">
      <c r="B21" s="16">
        <v>2004</v>
      </c>
      <c r="C21" s="55">
        <v>4544.84</v>
      </c>
      <c r="D21" s="49">
        <v>85393</v>
      </c>
      <c r="E21" s="49">
        <v>551388</v>
      </c>
      <c r="F21" s="55">
        <v>2967.14</v>
      </c>
      <c r="G21" s="55">
        <v>0</v>
      </c>
      <c r="H21" s="55">
        <v>68.05</v>
      </c>
      <c r="I21" s="49">
        <v>1622</v>
      </c>
      <c r="J21" s="49">
        <v>0</v>
      </c>
    </row>
    <row r="22" spans="2:14" ht="15.6">
      <c r="B22" s="16">
        <v>2005</v>
      </c>
      <c r="C22" s="55">
        <v>7029.69</v>
      </c>
      <c r="D22" s="49">
        <v>134540</v>
      </c>
      <c r="E22" s="49">
        <v>1269060</v>
      </c>
      <c r="F22" s="55">
        <v>1583.82</v>
      </c>
      <c r="G22" s="55">
        <v>0</v>
      </c>
      <c r="H22" s="55">
        <v>50.65</v>
      </c>
      <c r="I22" s="49">
        <v>138</v>
      </c>
      <c r="J22" s="49">
        <v>0</v>
      </c>
    </row>
    <row r="23" spans="2:14" ht="15.6">
      <c r="B23" s="16">
        <v>2006</v>
      </c>
      <c r="C23" s="55">
        <v>23330.37</v>
      </c>
      <c r="D23" s="49">
        <v>179080</v>
      </c>
      <c r="E23" s="49">
        <v>661087</v>
      </c>
      <c r="F23" s="55">
        <v>2454</v>
      </c>
      <c r="G23" s="55">
        <v>0</v>
      </c>
      <c r="H23" s="55">
        <v>87.73</v>
      </c>
      <c r="I23" s="49">
        <v>5968</v>
      </c>
      <c r="J23" s="49">
        <v>0</v>
      </c>
    </row>
    <row r="24" spans="2:14" ht="15.6">
      <c r="B24" s="16">
        <v>2007</v>
      </c>
      <c r="C24" s="55">
        <v>31422.014280000003</v>
      </c>
      <c r="D24" s="49">
        <v>132792</v>
      </c>
      <c r="E24" s="49">
        <v>2276404</v>
      </c>
      <c r="F24" s="55">
        <v>4799.4685600000003</v>
      </c>
      <c r="G24" s="55">
        <v>1.45</v>
      </c>
      <c r="H24" s="55">
        <v>16.7</v>
      </c>
      <c r="I24" s="49">
        <v>19021</v>
      </c>
      <c r="J24" s="49">
        <v>0</v>
      </c>
      <c r="M24" s="40"/>
    </row>
    <row r="25" spans="2:14" ht="15.6">
      <c r="B25" s="16">
        <v>2008</v>
      </c>
      <c r="C25" s="55">
        <v>16167.569660000001</v>
      </c>
      <c r="D25" s="49">
        <v>201096.66666666666</v>
      </c>
      <c r="E25" s="49">
        <v>1403873</v>
      </c>
      <c r="F25" s="55">
        <v>4808.9658191499993</v>
      </c>
      <c r="G25" s="55">
        <v>0</v>
      </c>
      <c r="H25" s="55">
        <v>94.257000000000005</v>
      </c>
      <c r="I25" s="49">
        <v>345.5</v>
      </c>
      <c r="J25" s="49">
        <v>117</v>
      </c>
    </row>
    <row r="26" spans="2:14" ht="15.6">
      <c r="B26" s="16">
        <v>2009</v>
      </c>
      <c r="C26" s="55">
        <v>24416.701357000002</v>
      </c>
      <c r="D26" s="49">
        <v>209042.97906666671</v>
      </c>
      <c r="E26" s="49">
        <v>1992213.8280000002</v>
      </c>
      <c r="F26" s="55">
        <v>2064.2619342499997</v>
      </c>
      <c r="G26" s="55">
        <v>1E-3</v>
      </c>
      <c r="H26" s="55">
        <v>17.138999999999999</v>
      </c>
      <c r="I26" s="49">
        <v>416</v>
      </c>
      <c r="J26" s="49">
        <v>0</v>
      </c>
    </row>
    <row r="27" spans="2:14" ht="15.6">
      <c r="B27" s="16">
        <v>2010</v>
      </c>
      <c r="C27" s="55">
        <v>9958.7483599999978</v>
      </c>
      <c r="D27" s="49">
        <v>198943</v>
      </c>
      <c r="E27" s="49">
        <v>2054190</v>
      </c>
      <c r="F27" s="55">
        <v>575.9</v>
      </c>
      <c r="G27" s="55">
        <v>0.3</v>
      </c>
      <c r="H27" s="55">
        <v>109.5</v>
      </c>
      <c r="I27" s="49">
        <v>374</v>
      </c>
      <c r="J27" s="49">
        <v>0</v>
      </c>
    </row>
    <row r="28" spans="2:14" ht="15.6">
      <c r="B28" s="16">
        <v>2011</v>
      </c>
      <c r="C28" s="55">
        <v>8952.9446499999995</v>
      </c>
      <c r="D28" s="49">
        <v>162030.26666666666</v>
      </c>
      <c r="E28" s="49">
        <v>1489259</v>
      </c>
      <c r="F28" s="55">
        <v>1650.5314230000001</v>
      </c>
      <c r="G28" s="55">
        <v>0</v>
      </c>
      <c r="H28" s="55">
        <v>4.5999999999999996</v>
      </c>
      <c r="I28" s="49">
        <v>19183</v>
      </c>
      <c r="J28" s="49">
        <v>16</v>
      </c>
      <c r="N28" s="27" t="s">
        <v>79</v>
      </c>
    </row>
    <row r="29" spans="2:14" ht="15.6">
      <c r="B29" s="16">
        <v>2012</v>
      </c>
      <c r="C29" s="55">
        <v>15596.096192500001</v>
      </c>
      <c r="D29" s="49">
        <v>154620.99999999997</v>
      </c>
      <c r="E29" s="49">
        <v>965320</v>
      </c>
      <c r="F29" s="55">
        <v>3070.5025812500003</v>
      </c>
      <c r="G29" s="55">
        <v>2E-3</v>
      </c>
      <c r="H29" s="55">
        <v>12.939000000000002</v>
      </c>
      <c r="I29" s="49">
        <v>292.5</v>
      </c>
      <c r="J29" s="49">
        <v>5</v>
      </c>
    </row>
    <row r="30" spans="2:14" ht="15.6">
      <c r="B30" s="16">
        <v>2013</v>
      </c>
      <c r="C30" s="55">
        <v>20458.399301000001</v>
      </c>
      <c r="D30" s="49">
        <v>164533.99999999997</v>
      </c>
      <c r="E30" s="49">
        <v>1461747</v>
      </c>
      <c r="F30" s="55">
        <v>4123.4292773750003</v>
      </c>
      <c r="G30" s="55">
        <v>0</v>
      </c>
      <c r="H30" s="55">
        <v>4.0090000000000003</v>
      </c>
      <c r="I30" s="49">
        <v>12342</v>
      </c>
      <c r="J30" s="49">
        <v>851</v>
      </c>
    </row>
    <row r="31" spans="2:14" ht="15.6">
      <c r="B31" s="16">
        <v>2014</v>
      </c>
      <c r="C31" s="55">
        <v>25044.061119999998</v>
      </c>
      <c r="D31" s="49">
        <v>185260.39999999997</v>
      </c>
      <c r="E31" s="49">
        <v>882550</v>
      </c>
      <c r="F31" s="55">
        <v>9410.9501706499996</v>
      </c>
      <c r="G31" s="55">
        <v>1</v>
      </c>
      <c r="H31" s="55">
        <v>3.3959999999999999</v>
      </c>
      <c r="I31" s="49">
        <v>243</v>
      </c>
      <c r="J31" s="49">
        <v>45</v>
      </c>
    </row>
    <row r="32" spans="2:14" ht="15.6">
      <c r="B32" s="16">
        <v>2015</v>
      </c>
      <c r="C32" s="55">
        <v>17035.3</v>
      </c>
      <c r="D32" s="49">
        <v>184214</v>
      </c>
      <c r="E32" s="49">
        <v>1727175</v>
      </c>
      <c r="F32" s="55">
        <v>6422.1</v>
      </c>
      <c r="G32" s="55">
        <v>0</v>
      </c>
      <c r="H32" s="55">
        <v>30.5</v>
      </c>
      <c r="I32" s="49">
        <v>406</v>
      </c>
      <c r="J32" s="49">
        <v>158</v>
      </c>
    </row>
    <row r="33" spans="2:14" ht="15.6">
      <c r="B33" s="16">
        <v>2016</v>
      </c>
      <c r="C33" s="55">
        <v>23244.087524999999</v>
      </c>
      <c r="D33" s="49">
        <v>229412.4</v>
      </c>
      <c r="E33" s="49">
        <v>2122922</v>
      </c>
      <c r="F33" s="55">
        <v>12204.980587669999</v>
      </c>
      <c r="G33" s="55">
        <v>0.192</v>
      </c>
      <c r="H33" s="55">
        <v>3.9E-2</v>
      </c>
      <c r="I33" s="49">
        <v>3512</v>
      </c>
      <c r="J33" s="49">
        <v>101</v>
      </c>
      <c r="M33" s="42"/>
    </row>
    <row r="34" spans="2:14" ht="15.6">
      <c r="B34" s="16">
        <v>2017</v>
      </c>
      <c r="C34" s="55">
        <v>28316.01456</v>
      </c>
      <c r="D34" s="49">
        <v>326612.92</v>
      </c>
      <c r="E34" s="49">
        <v>1922318</v>
      </c>
      <c r="F34" s="55">
        <v>7367.1077213500021</v>
      </c>
      <c r="G34" s="55">
        <v>0</v>
      </c>
      <c r="H34" s="55">
        <v>2.2379999999999997E-2</v>
      </c>
      <c r="I34" s="49">
        <v>53991.5</v>
      </c>
      <c r="J34" s="49">
        <v>1327</v>
      </c>
      <c r="M34" s="42"/>
    </row>
    <row r="35" spans="2:14" ht="15.6">
      <c r="B35" s="16">
        <v>2018</v>
      </c>
      <c r="C35" s="55">
        <v>28202.699130000001</v>
      </c>
      <c r="D35" s="49">
        <v>324426.7555555565</v>
      </c>
      <c r="E35" s="49">
        <v>1346273</v>
      </c>
      <c r="F35" s="55">
        <v>6347.3304324999972</v>
      </c>
      <c r="G35" s="55">
        <v>3.1699999999999999E-2</v>
      </c>
      <c r="H35" s="55">
        <v>0</v>
      </c>
      <c r="I35" s="49">
        <v>54203</v>
      </c>
      <c r="J35" s="49">
        <v>845</v>
      </c>
    </row>
    <row r="36" spans="2:14" ht="15.6">
      <c r="B36" s="16">
        <v>2019</v>
      </c>
      <c r="C36" s="55">
        <v>31132.022140000001</v>
      </c>
      <c r="D36" s="49">
        <v>283400.26666666748</v>
      </c>
      <c r="E36" s="49">
        <v>1419495</v>
      </c>
      <c r="F36" s="55">
        <v>16815.378380000002</v>
      </c>
      <c r="G36" s="55">
        <v>0</v>
      </c>
      <c r="H36" s="55">
        <v>0</v>
      </c>
      <c r="I36" s="49">
        <v>42484.9</v>
      </c>
      <c r="J36" s="49">
        <v>332</v>
      </c>
    </row>
    <row r="37" spans="2:14" ht="15.6">
      <c r="B37" s="16">
        <v>2020</v>
      </c>
      <c r="C37" s="55">
        <v>47127.356019999999</v>
      </c>
      <c r="D37" s="49">
        <v>292103.33333333384</v>
      </c>
      <c r="E37" s="49">
        <v>367397</v>
      </c>
      <c r="F37" s="55">
        <v>12552.304180000006</v>
      </c>
      <c r="G37" s="55">
        <v>7.2000000000000007E-3</v>
      </c>
      <c r="H37" s="56">
        <v>2.5000000000000001E-3</v>
      </c>
      <c r="I37" s="49">
        <v>20550.78</v>
      </c>
      <c r="J37" s="49">
        <v>505.5</v>
      </c>
    </row>
    <row r="38" spans="2:14" ht="15.6">
      <c r="B38" s="16">
        <v>2021</v>
      </c>
      <c r="C38" s="55">
        <v>44312.101730000002</v>
      </c>
      <c r="D38" s="49">
        <v>360020.07666666765</v>
      </c>
      <c r="E38" s="49">
        <v>816192</v>
      </c>
      <c r="F38" s="55">
        <v>21660.185870000001</v>
      </c>
      <c r="G38" s="55">
        <v>1.494E-2</v>
      </c>
      <c r="H38" s="55">
        <v>0.52</v>
      </c>
      <c r="I38" s="49">
        <v>7968.33</v>
      </c>
      <c r="J38" s="49">
        <v>682</v>
      </c>
    </row>
    <row r="39" spans="2:14" customFormat="1" ht="15.6">
      <c r="B39" s="16">
        <v>2022</v>
      </c>
      <c r="C39" s="55">
        <v>24751.817789999997</v>
      </c>
      <c r="D39" s="49">
        <v>480622.93333333451</v>
      </c>
      <c r="E39" s="55">
        <v>642272.37400000007</v>
      </c>
      <c r="F39" s="55">
        <v>25097.631284399999</v>
      </c>
      <c r="G39" s="55">
        <v>0.45438000000000001</v>
      </c>
      <c r="H39" s="56">
        <v>1E-3</v>
      </c>
      <c r="I39" s="49">
        <v>16598.96</v>
      </c>
      <c r="J39" s="49">
        <v>2430.0500000000002</v>
      </c>
      <c r="K39" s="27"/>
      <c r="L39" s="27"/>
      <c r="M39" s="27"/>
      <c r="N39" s="27"/>
    </row>
    <row r="40" spans="2:14" customFormat="1" ht="15.6">
      <c r="B40" s="16">
        <v>2023</v>
      </c>
      <c r="C40" s="55">
        <v>21398.59057</v>
      </c>
      <c r="D40" s="49">
        <v>556222.26666666626</v>
      </c>
      <c r="E40" s="55">
        <v>369002</v>
      </c>
      <c r="F40" s="55">
        <v>21764.500442000004</v>
      </c>
      <c r="G40" s="55">
        <v>3.3218400000000003</v>
      </c>
      <c r="H40" s="56">
        <v>2.1580000000000001E-4</v>
      </c>
      <c r="I40" s="49">
        <v>572346.1</v>
      </c>
      <c r="J40" s="49">
        <v>1168.5999999999999</v>
      </c>
      <c r="K40" s="27"/>
      <c r="L40" s="27"/>
      <c r="M40" s="27"/>
      <c r="N40" s="27"/>
    </row>
    <row r="41" spans="2:14" customFormat="1" ht="16.2" thickBot="1">
      <c r="B41" s="65" t="s">
        <v>111</v>
      </c>
      <c r="C41" s="66">
        <f>Decomisos_acumulado!C28</f>
        <v>13873.250080000023</v>
      </c>
      <c r="D41" s="67">
        <f>Decomisos_acumulado!D28</f>
        <v>320346.39999999874</v>
      </c>
      <c r="E41" s="66">
        <f>Decomisos_acumulado!E28</f>
        <v>11506</v>
      </c>
      <c r="F41" s="66">
        <f>Decomisos_acumulado!F28</f>
        <v>8046.4555900000005</v>
      </c>
      <c r="G41" s="66">
        <f>Decomisos_acumulado!G28</f>
        <v>3.5668099999999998</v>
      </c>
      <c r="H41" s="68">
        <f>Decomisos_acumulado!H28</f>
        <v>3.1E-4</v>
      </c>
      <c r="I41" s="67">
        <f>Decomisos_acumulado!I28</f>
        <v>5652.6</v>
      </c>
      <c r="J41" s="67">
        <f>Decomisos_acumulado!J28</f>
        <v>346</v>
      </c>
      <c r="K41" s="27"/>
      <c r="L41" s="27"/>
      <c r="M41" s="27"/>
      <c r="N41" s="27"/>
    </row>
    <row r="42" spans="2:14" customFormat="1">
      <c r="B42" s="357" t="s">
        <v>269</v>
      </c>
      <c r="C42" s="357"/>
      <c r="D42" s="357"/>
      <c r="E42" s="357"/>
      <c r="F42" s="357"/>
      <c r="G42" s="357"/>
      <c r="H42" s="357"/>
      <c r="I42" s="357"/>
      <c r="J42" s="357"/>
      <c r="K42" s="27"/>
      <c r="L42" s="27"/>
      <c r="M42" s="27"/>
      <c r="N42" s="27"/>
    </row>
    <row r="43" spans="2:14" customFormat="1">
      <c r="B43" s="354" t="s">
        <v>52</v>
      </c>
      <c r="C43" s="354"/>
      <c r="D43" s="354"/>
      <c r="E43" s="354"/>
      <c r="F43" s="354"/>
      <c r="G43" s="354"/>
      <c r="H43" s="354"/>
      <c r="I43" s="354"/>
      <c r="J43" s="354"/>
      <c r="K43" s="27"/>
      <c r="L43" s="27"/>
      <c r="M43" s="27"/>
      <c r="N43" s="27"/>
    </row>
    <row r="44" spans="2:14" customFormat="1">
      <c r="B44" s="354" t="s">
        <v>112</v>
      </c>
      <c r="C44" s="354"/>
      <c r="D44" s="354"/>
      <c r="E44" s="354"/>
      <c r="F44" s="354"/>
      <c r="G44" s="354"/>
      <c r="H44" s="354"/>
      <c r="I44" s="354"/>
      <c r="J44" s="354"/>
      <c r="K44" s="27"/>
      <c r="L44" s="27"/>
      <c r="M44" s="27"/>
      <c r="N44" s="27"/>
    </row>
    <row r="45" spans="2:14" customFormat="1">
      <c r="B45" s="352" t="s">
        <v>84</v>
      </c>
      <c r="C45" s="352"/>
      <c r="D45" s="352"/>
      <c r="E45" s="352"/>
      <c r="F45" s="352"/>
      <c r="G45" s="352"/>
      <c r="H45" s="352"/>
      <c r="I45" s="352"/>
      <c r="J45" s="352"/>
      <c r="K45" s="27"/>
      <c r="L45" s="27"/>
      <c r="M45" s="27"/>
      <c r="N45" s="27"/>
    </row>
    <row r="46" spans="2:14" customFormat="1">
      <c r="B46" s="352" t="s">
        <v>85</v>
      </c>
      <c r="C46" s="352"/>
      <c r="D46" s="352"/>
      <c r="E46" s="352"/>
      <c r="F46" s="352"/>
      <c r="G46" s="352"/>
      <c r="H46" s="352"/>
      <c r="I46" s="352"/>
      <c r="J46" s="352"/>
      <c r="K46" s="27"/>
      <c r="L46" s="27"/>
      <c r="M46" s="27"/>
      <c r="N46" s="27"/>
    </row>
    <row r="47" spans="2:14" customFormat="1">
      <c r="B47" s="352" t="s">
        <v>86</v>
      </c>
      <c r="C47" s="352"/>
      <c r="D47" s="352"/>
      <c r="E47" s="352"/>
      <c r="F47" s="352"/>
      <c r="G47" s="352"/>
      <c r="H47" s="352"/>
      <c r="I47" s="352"/>
      <c r="J47" s="352"/>
      <c r="K47" s="27"/>
      <c r="L47" s="27"/>
      <c r="M47" s="27"/>
      <c r="N47" s="27"/>
    </row>
    <row r="48" spans="2:14" customFormat="1">
      <c r="B48" s="352" t="s">
        <v>87</v>
      </c>
      <c r="C48" s="352"/>
      <c r="D48" s="352"/>
      <c r="E48" s="352"/>
      <c r="F48" s="352"/>
      <c r="G48" s="352"/>
      <c r="H48" s="352"/>
      <c r="I48" s="352"/>
      <c r="J48" s="352"/>
      <c r="K48" s="27"/>
      <c r="L48" s="27"/>
      <c r="M48" s="27"/>
      <c r="N48" s="27"/>
    </row>
    <row r="49" spans="2:14" customFormat="1">
      <c r="B49" s="352" t="s">
        <v>56</v>
      </c>
      <c r="C49" s="352"/>
      <c r="D49" s="352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2:14">
      <c r="B50" s="208" t="s">
        <v>276</v>
      </c>
    </row>
    <row r="53" spans="2:14">
      <c r="C53" s="204"/>
      <c r="D53" s="41"/>
      <c r="E53" s="41"/>
      <c r="F53" s="204"/>
      <c r="G53" s="204"/>
      <c r="H53" s="204"/>
      <c r="I53" s="41"/>
      <c r="J53" s="41"/>
      <c r="K53" s="41"/>
    </row>
  </sheetData>
  <mergeCells count="12">
    <mergeCell ref="B49:D49"/>
    <mergeCell ref="B2:J2"/>
    <mergeCell ref="B3:J3"/>
    <mergeCell ref="B4:J4"/>
    <mergeCell ref="B5:B6"/>
    <mergeCell ref="B42:J42"/>
    <mergeCell ref="B43:J43"/>
    <mergeCell ref="B44:J44"/>
    <mergeCell ref="B45:J45"/>
    <mergeCell ref="B46:J46"/>
    <mergeCell ref="B47:J47"/>
    <mergeCell ref="B48:J4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1D9E-6282-4F98-A1BA-29CA2CA21C9C}">
  <dimension ref="B2:K18"/>
  <sheetViews>
    <sheetView workbookViewId="0">
      <selection activeCell="H14" sqref="H14"/>
    </sheetView>
  </sheetViews>
  <sheetFormatPr baseColWidth="10" defaultRowHeight="15"/>
  <cols>
    <col min="1" max="1" width="11.5546875" style="27" customWidth="1"/>
    <col min="2" max="2" width="14" style="27" customWidth="1"/>
    <col min="3" max="9" width="11.5546875" style="27" customWidth="1"/>
    <col min="10" max="10" width="15.77734375" style="27" customWidth="1"/>
    <col min="11" max="11" width="11.5546875" style="27" customWidth="1"/>
    <col min="12" max="16384" width="11.5546875" style="27"/>
  </cols>
  <sheetData>
    <row r="2" spans="2:11" ht="15.6" thickBot="1">
      <c r="B2" s="362" t="s">
        <v>255</v>
      </c>
      <c r="C2" s="362"/>
      <c r="D2" s="362"/>
      <c r="E2" s="362"/>
      <c r="F2" s="362"/>
      <c r="G2" s="362"/>
      <c r="H2" s="362"/>
      <c r="I2" s="362"/>
      <c r="J2" s="362"/>
      <c r="K2" s="362"/>
    </row>
    <row r="3" spans="2:11" ht="16.2" thickBot="1">
      <c r="B3" s="363"/>
      <c r="C3" s="364" t="s">
        <v>113</v>
      </c>
      <c r="D3" s="364"/>
      <c r="E3" s="364"/>
      <c r="F3" s="364" t="s">
        <v>114</v>
      </c>
      <c r="G3" s="364"/>
      <c r="H3" s="364"/>
      <c r="I3" s="366" t="s">
        <v>100</v>
      </c>
      <c r="J3" s="366"/>
      <c r="K3" s="365" t="s">
        <v>100</v>
      </c>
    </row>
    <row r="4" spans="2:11" ht="16.2" thickBot="1">
      <c r="B4" s="363"/>
      <c r="C4" s="70" t="s">
        <v>115</v>
      </c>
      <c r="D4" s="71" t="s">
        <v>116</v>
      </c>
      <c r="E4" s="72" t="s">
        <v>117</v>
      </c>
      <c r="F4" s="73" t="s">
        <v>115</v>
      </c>
      <c r="G4" s="71" t="s">
        <v>116</v>
      </c>
      <c r="H4" s="74" t="s">
        <v>117</v>
      </c>
      <c r="I4" s="34" t="s">
        <v>115</v>
      </c>
      <c r="J4" s="75" t="s">
        <v>116</v>
      </c>
      <c r="K4" s="365"/>
    </row>
    <row r="5" spans="2:11" ht="15.6">
      <c r="B5" s="76"/>
      <c r="C5" s="77"/>
      <c r="D5" s="78"/>
      <c r="E5" s="79"/>
      <c r="F5" s="78"/>
      <c r="G5" s="31"/>
      <c r="H5" s="80"/>
      <c r="I5" s="82"/>
      <c r="J5" s="83"/>
      <c r="K5" s="81"/>
    </row>
    <row r="6" spans="2:11" ht="17.399999999999999">
      <c r="B6" s="84" t="s">
        <v>7</v>
      </c>
      <c r="C6" s="85">
        <v>13</v>
      </c>
      <c r="D6" s="86">
        <v>1</v>
      </c>
      <c r="E6" s="87">
        <f t="shared" ref="E6:E12" si="0">C6+D6</f>
        <v>14</v>
      </c>
      <c r="F6" s="88">
        <v>15</v>
      </c>
      <c r="G6" s="89">
        <v>2</v>
      </c>
      <c r="H6" s="90">
        <f t="shared" ref="H6:H12" si="1">SUM(F6:G6)</f>
        <v>17</v>
      </c>
      <c r="I6" s="92">
        <f t="shared" ref="I6:K12" si="2">C6+F6</f>
        <v>28</v>
      </c>
      <c r="J6" s="93">
        <f t="shared" si="2"/>
        <v>3</v>
      </c>
      <c r="K6" s="91">
        <f t="shared" si="2"/>
        <v>31</v>
      </c>
    </row>
    <row r="7" spans="2:11" ht="17.399999999999999">
      <c r="B7" s="84" t="s">
        <v>8</v>
      </c>
      <c r="C7" s="85">
        <v>38</v>
      </c>
      <c r="D7" s="86">
        <v>10</v>
      </c>
      <c r="E7" s="87">
        <f t="shared" si="0"/>
        <v>48</v>
      </c>
      <c r="F7" s="88">
        <v>22</v>
      </c>
      <c r="G7" s="89">
        <v>8</v>
      </c>
      <c r="H7" s="90">
        <f t="shared" si="1"/>
        <v>30</v>
      </c>
      <c r="I7" s="92">
        <f t="shared" si="2"/>
        <v>60</v>
      </c>
      <c r="J7" s="93">
        <f t="shared" si="2"/>
        <v>18</v>
      </c>
      <c r="K7" s="91">
        <f t="shared" si="2"/>
        <v>78</v>
      </c>
    </row>
    <row r="8" spans="2:11" ht="17.399999999999999">
      <c r="B8" s="84" t="s">
        <v>9</v>
      </c>
      <c r="C8" s="85">
        <v>23</v>
      </c>
      <c r="D8" s="86">
        <v>7</v>
      </c>
      <c r="E8" s="87">
        <f t="shared" si="0"/>
        <v>30</v>
      </c>
      <c r="F8" s="88">
        <v>30</v>
      </c>
      <c r="G8" s="89">
        <v>6</v>
      </c>
      <c r="H8" s="90">
        <f t="shared" si="1"/>
        <v>36</v>
      </c>
      <c r="I8" s="92">
        <f t="shared" si="2"/>
        <v>53</v>
      </c>
      <c r="J8" s="93">
        <f t="shared" si="2"/>
        <v>13</v>
      </c>
      <c r="K8" s="91">
        <f t="shared" si="2"/>
        <v>66</v>
      </c>
    </row>
    <row r="9" spans="2:11" ht="17.399999999999999">
      <c r="B9" s="84" t="s">
        <v>10</v>
      </c>
      <c r="C9" s="85">
        <v>37</v>
      </c>
      <c r="D9" s="86">
        <v>9</v>
      </c>
      <c r="E9" s="87">
        <f t="shared" si="0"/>
        <v>46</v>
      </c>
      <c r="F9" s="88">
        <v>35</v>
      </c>
      <c r="G9" s="89">
        <v>12</v>
      </c>
      <c r="H9" s="90">
        <f t="shared" si="1"/>
        <v>47</v>
      </c>
      <c r="I9" s="92">
        <f t="shared" si="2"/>
        <v>72</v>
      </c>
      <c r="J9" s="93">
        <f t="shared" si="2"/>
        <v>21</v>
      </c>
      <c r="K9" s="91">
        <f t="shared" si="2"/>
        <v>93</v>
      </c>
    </row>
    <row r="10" spans="2:11" ht="17.399999999999999">
      <c r="B10" s="84" t="s">
        <v>23</v>
      </c>
      <c r="C10" s="85">
        <v>41</v>
      </c>
      <c r="D10" s="86">
        <v>6</v>
      </c>
      <c r="E10" s="87">
        <f t="shared" si="0"/>
        <v>47</v>
      </c>
      <c r="F10" s="88">
        <v>48</v>
      </c>
      <c r="G10" s="89">
        <v>5</v>
      </c>
      <c r="H10" s="90">
        <f t="shared" si="1"/>
        <v>53</v>
      </c>
      <c r="I10" s="92">
        <f t="shared" si="2"/>
        <v>89</v>
      </c>
      <c r="J10" s="93">
        <f t="shared" si="2"/>
        <v>11</v>
      </c>
      <c r="K10" s="91">
        <f t="shared" si="2"/>
        <v>100</v>
      </c>
    </row>
    <row r="11" spans="2:11" ht="17.399999999999999">
      <c r="B11" s="84" t="s">
        <v>12</v>
      </c>
      <c r="C11" s="85">
        <v>44</v>
      </c>
      <c r="D11" s="86">
        <v>8</v>
      </c>
      <c r="E11" s="87">
        <f t="shared" si="0"/>
        <v>52</v>
      </c>
      <c r="F11" s="88">
        <v>26</v>
      </c>
      <c r="G11" s="89">
        <v>5</v>
      </c>
      <c r="H11" s="90">
        <f t="shared" si="1"/>
        <v>31</v>
      </c>
      <c r="I11" s="92">
        <f t="shared" si="2"/>
        <v>70</v>
      </c>
      <c r="J11" s="93">
        <f t="shared" si="2"/>
        <v>13</v>
      </c>
      <c r="K11" s="91">
        <f t="shared" si="2"/>
        <v>83</v>
      </c>
    </row>
    <row r="12" spans="2:11" ht="17.399999999999999">
      <c r="B12" s="84" t="s">
        <v>13</v>
      </c>
      <c r="C12" s="85">
        <v>35</v>
      </c>
      <c r="D12" s="86">
        <v>7</v>
      </c>
      <c r="E12" s="87">
        <f t="shared" si="0"/>
        <v>42</v>
      </c>
      <c r="F12" s="88">
        <v>40</v>
      </c>
      <c r="G12" s="89">
        <v>4</v>
      </c>
      <c r="H12" s="90">
        <f t="shared" si="1"/>
        <v>44</v>
      </c>
      <c r="I12" s="92">
        <f t="shared" si="2"/>
        <v>75</v>
      </c>
      <c r="J12" s="93">
        <f t="shared" si="2"/>
        <v>11</v>
      </c>
      <c r="K12" s="91">
        <f t="shared" si="2"/>
        <v>86</v>
      </c>
    </row>
    <row r="13" spans="2:11" ht="17.399999999999999">
      <c r="B13" s="84" t="s">
        <v>14</v>
      </c>
      <c r="C13" s="85"/>
      <c r="D13" s="86"/>
      <c r="E13" s="87"/>
      <c r="F13" s="88"/>
      <c r="G13" s="89"/>
      <c r="H13" s="90"/>
      <c r="I13" s="92"/>
      <c r="J13" s="93"/>
      <c r="K13" s="91"/>
    </row>
    <row r="14" spans="2:11" ht="17.399999999999999">
      <c r="B14" s="84" t="s">
        <v>15</v>
      </c>
      <c r="C14" s="85"/>
      <c r="D14" s="86"/>
      <c r="E14" s="87"/>
      <c r="F14" s="88"/>
      <c r="G14" s="89"/>
      <c r="H14" s="90"/>
      <c r="I14" s="92"/>
      <c r="J14" s="93"/>
      <c r="K14" s="91"/>
    </row>
    <row r="15" spans="2:11" ht="17.399999999999999">
      <c r="B15" s="84" t="s">
        <v>16</v>
      </c>
      <c r="C15" s="85"/>
      <c r="D15" s="86"/>
      <c r="E15" s="87"/>
      <c r="F15" s="88"/>
      <c r="G15" s="89"/>
      <c r="H15" s="90"/>
      <c r="I15" s="92"/>
      <c r="J15" s="93"/>
      <c r="K15" s="91"/>
    </row>
    <row r="16" spans="2:11" ht="17.399999999999999">
      <c r="B16" s="84" t="s">
        <v>17</v>
      </c>
      <c r="C16" s="85"/>
      <c r="D16" s="86"/>
      <c r="E16" s="87"/>
      <c r="F16" s="88"/>
      <c r="G16" s="89"/>
      <c r="H16" s="90"/>
      <c r="I16" s="92"/>
      <c r="J16" s="93"/>
      <c r="K16" s="91"/>
    </row>
    <row r="17" spans="2:11" ht="18" thickBot="1">
      <c r="B17" s="94" t="s">
        <v>24</v>
      </c>
      <c r="C17" s="95"/>
      <c r="D17" s="96"/>
      <c r="E17" s="97"/>
      <c r="F17" s="98"/>
      <c r="G17" s="99"/>
      <c r="H17" s="100"/>
      <c r="I17" s="102"/>
      <c r="J17" s="103"/>
      <c r="K17" s="101"/>
    </row>
    <row r="18" spans="2:11" ht="17.399999999999999">
      <c r="B18" s="104" t="s">
        <v>3</v>
      </c>
      <c r="C18" s="105">
        <f t="shared" ref="C18:J18" si="3">SUM(C6:C17)</f>
        <v>231</v>
      </c>
      <c r="D18" s="105">
        <f t="shared" si="3"/>
        <v>48</v>
      </c>
      <c r="E18" s="105">
        <f t="shared" si="3"/>
        <v>279</v>
      </c>
      <c r="F18" s="105">
        <f t="shared" si="3"/>
        <v>216</v>
      </c>
      <c r="G18" s="105">
        <f t="shared" si="3"/>
        <v>42</v>
      </c>
      <c r="H18" s="105">
        <f t="shared" si="3"/>
        <v>258</v>
      </c>
      <c r="I18" s="105">
        <f t="shared" si="3"/>
        <v>447</v>
      </c>
      <c r="J18" s="105">
        <f t="shared" si="3"/>
        <v>90</v>
      </c>
      <c r="K18" s="105">
        <f>SUM(K6:K17)</f>
        <v>537</v>
      </c>
    </row>
  </sheetData>
  <mergeCells count="6">
    <mergeCell ref="B2:K2"/>
    <mergeCell ref="B3:B4"/>
    <mergeCell ref="C3:E3"/>
    <mergeCell ref="F3:H3"/>
    <mergeCell ref="K3:K4"/>
    <mergeCell ref="I3:J3"/>
  </mergeCells>
  <pageMargins left="0.70000000000000007" right="0.70000000000000007" top="0.75" bottom="0.75" header="0.30000000000000004" footer="0.3000000000000000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C4817-AE3A-4CA5-B2C2-3BE544AF8080}">
  <dimension ref="B2:K18"/>
  <sheetViews>
    <sheetView workbookViewId="0">
      <selection activeCell="C12" sqref="C12:E12"/>
    </sheetView>
  </sheetViews>
  <sheetFormatPr baseColWidth="10" defaultColWidth="11.33203125" defaultRowHeight="17.399999999999999"/>
  <cols>
    <col min="1" max="1" width="11.33203125" style="106" customWidth="1"/>
    <col min="2" max="2" width="14" style="106" bestFit="1" customWidth="1"/>
    <col min="3" max="3" width="11.33203125" style="106" customWidth="1"/>
    <col min="4" max="16384" width="11.33203125" style="106"/>
  </cols>
  <sheetData>
    <row r="2" spans="2:11" ht="18" thickBot="1">
      <c r="B2" s="367" t="s">
        <v>256</v>
      </c>
      <c r="C2" s="367"/>
      <c r="D2" s="367"/>
      <c r="E2" s="367"/>
      <c r="F2" s="367"/>
      <c r="G2" s="367"/>
      <c r="H2" s="367"/>
      <c r="I2" s="367"/>
      <c r="J2" s="367"/>
      <c r="K2" s="367"/>
    </row>
    <row r="3" spans="2:11" ht="18" thickBot="1">
      <c r="B3" s="368"/>
      <c r="C3" s="369" t="s">
        <v>113</v>
      </c>
      <c r="D3" s="369"/>
      <c r="E3" s="369"/>
      <c r="F3" s="370" t="s">
        <v>114</v>
      </c>
      <c r="G3" s="370"/>
      <c r="H3" s="370"/>
      <c r="I3" s="371" t="s">
        <v>100</v>
      </c>
      <c r="J3" s="371"/>
      <c r="K3" s="371"/>
    </row>
    <row r="4" spans="2:11" ht="18" thickBot="1">
      <c r="B4" s="368"/>
      <c r="C4" s="108" t="s">
        <v>118</v>
      </c>
      <c r="D4" s="109" t="s">
        <v>119</v>
      </c>
      <c r="E4" s="109" t="s">
        <v>117</v>
      </c>
      <c r="F4" s="109" t="s">
        <v>118</v>
      </c>
      <c r="G4" s="110" t="s">
        <v>119</v>
      </c>
      <c r="H4" s="111" t="s">
        <v>117</v>
      </c>
      <c r="I4" s="112" t="s">
        <v>118</v>
      </c>
      <c r="J4" s="107" t="s">
        <v>119</v>
      </c>
      <c r="K4" s="113" t="s">
        <v>117</v>
      </c>
    </row>
    <row r="5" spans="2:11">
      <c r="B5" s="114"/>
      <c r="C5" s="115"/>
      <c r="D5" s="116"/>
      <c r="E5" s="117"/>
      <c r="F5" s="118"/>
      <c r="G5" s="119"/>
      <c r="H5" s="117"/>
      <c r="I5" s="120"/>
      <c r="J5" s="121"/>
      <c r="K5" s="122"/>
    </row>
    <row r="6" spans="2:11">
      <c r="B6" s="114" t="s">
        <v>7</v>
      </c>
      <c r="C6" s="123">
        <v>10</v>
      </c>
      <c r="D6" s="124">
        <v>4</v>
      </c>
      <c r="E6" s="125">
        <f t="shared" ref="E6:E12" si="0">C6+D6</f>
        <v>14</v>
      </c>
      <c r="F6" s="126">
        <v>16</v>
      </c>
      <c r="G6" s="127">
        <v>1</v>
      </c>
      <c r="H6" s="128">
        <f t="shared" ref="H6:H12" si="1">SUM(F6:G6)</f>
        <v>17</v>
      </c>
      <c r="I6" s="129">
        <f t="shared" ref="I6:I12" si="2">C6+F6</f>
        <v>26</v>
      </c>
      <c r="J6" s="130">
        <f t="shared" ref="J6:J12" si="3">D6+G6</f>
        <v>5</v>
      </c>
      <c r="K6" s="131">
        <f t="shared" ref="K6:K12" si="4">E6+H6</f>
        <v>31</v>
      </c>
    </row>
    <row r="7" spans="2:11">
      <c r="B7" s="114" t="s">
        <v>8</v>
      </c>
      <c r="C7" s="123">
        <v>42</v>
      </c>
      <c r="D7" s="124">
        <v>6</v>
      </c>
      <c r="E7" s="125">
        <f t="shared" si="0"/>
        <v>48</v>
      </c>
      <c r="F7" s="126">
        <v>23</v>
      </c>
      <c r="G7" s="127">
        <v>7</v>
      </c>
      <c r="H7" s="128">
        <f t="shared" si="1"/>
        <v>30</v>
      </c>
      <c r="I7" s="129">
        <f t="shared" si="2"/>
        <v>65</v>
      </c>
      <c r="J7" s="130">
        <f t="shared" si="3"/>
        <v>13</v>
      </c>
      <c r="K7" s="131">
        <f t="shared" si="4"/>
        <v>78</v>
      </c>
    </row>
    <row r="8" spans="2:11">
      <c r="B8" s="114" t="s">
        <v>9</v>
      </c>
      <c r="C8" s="123">
        <v>25</v>
      </c>
      <c r="D8" s="132">
        <v>5</v>
      </c>
      <c r="E8" s="125">
        <f t="shared" si="0"/>
        <v>30</v>
      </c>
      <c r="F8" s="126">
        <v>34</v>
      </c>
      <c r="G8" s="127">
        <v>2</v>
      </c>
      <c r="H8" s="128">
        <f t="shared" si="1"/>
        <v>36</v>
      </c>
      <c r="I8" s="129">
        <f t="shared" si="2"/>
        <v>59</v>
      </c>
      <c r="J8" s="130">
        <f t="shared" si="3"/>
        <v>7</v>
      </c>
      <c r="K8" s="131">
        <f t="shared" si="4"/>
        <v>66</v>
      </c>
    </row>
    <row r="9" spans="2:11">
      <c r="B9" s="114" t="s">
        <v>10</v>
      </c>
      <c r="C9" s="123">
        <v>37</v>
      </c>
      <c r="D9" s="124">
        <v>9</v>
      </c>
      <c r="E9" s="125">
        <f t="shared" si="0"/>
        <v>46</v>
      </c>
      <c r="F9" s="126">
        <v>42</v>
      </c>
      <c r="G9" s="127">
        <v>5</v>
      </c>
      <c r="H9" s="128">
        <f t="shared" si="1"/>
        <v>47</v>
      </c>
      <c r="I9" s="129">
        <f t="shared" si="2"/>
        <v>79</v>
      </c>
      <c r="J9" s="130">
        <f t="shared" si="3"/>
        <v>14</v>
      </c>
      <c r="K9" s="131">
        <f t="shared" si="4"/>
        <v>93</v>
      </c>
    </row>
    <row r="10" spans="2:11">
      <c r="B10" s="114" t="s">
        <v>23</v>
      </c>
      <c r="C10" s="123">
        <v>41</v>
      </c>
      <c r="D10" s="124">
        <v>6</v>
      </c>
      <c r="E10" s="125">
        <f t="shared" si="0"/>
        <v>47</v>
      </c>
      <c r="F10" s="126">
        <v>48</v>
      </c>
      <c r="G10" s="127">
        <v>5</v>
      </c>
      <c r="H10" s="128">
        <f t="shared" si="1"/>
        <v>53</v>
      </c>
      <c r="I10" s="129">
        <f t="shared" si="2"/>
        <v>89</v>
      </c>
      <c r="J10" s="130">
        <f t="shared" si="3"/>
        <v>11</v>
      </c>
      <c r="K10" s="131">
        <f t="shared" si="4"/>
        <v>100</v>
      </c>
    </row>
    <row r="11" spans="2:11">
      <c r="B11" s="114" t="s">
        <v>12</v>
      </c>
      <c r="C11" s="123">
        <v>44</v>
      </c>
      <c r="D11" s="124">
        <v>8</v>
      </c>
      <c r="E11" s="125">
        <f t="shared" si="0"/>
        <v>52</v>
      </c>
      <c r="F11" s="126">
        <v>28</v>
      </c>
      <c r="G11" s="127">
        <v>3</v>
      </c>
      <c r="H11" s="128">
        <f t="shared" si="1"/>
        <v>31</v>
      </c>
      <c r="I11" s="129">
        <f t="shared" si="2"/>
        <v>72</v>
      </c>
      <c r="J11" s="130">
        <f t="shared" si="3"/>
        <v>11</v>
      </c>
      <c r="K11" s="131">
        <f t="shared" si="4"/>
        <v>83</v>
      </c>
    </row>
    <row r="12" spans="2:11">
      <c r="B12" s="114" t="s">
        <v>13</v>
      </c>
      <c r="C12" s="133">
        <v>35</v>
      </c>
      <c r="D12" s="134">
        <v>7</v>
      </c>
      <c r="E12" s="125">
        <f t="shared" si="0"/>
        <v>42</v>
      </c>
      <c r="F12" s="126">
        <v>39</v>
      </c>
      <c r="G12" s="127">
        <v>5</v>
      </c>
      <c r="H12" s="128">
        <f t="shared" si="1"/>
        <v>44</v>
      </c>
      <c r="I12" s="129">
        <f t="shared" si="2"/>
        <v>74</v>
      </c>
      <c r="J12" s="130">
        <f t="shared" si="3"/>
        <v>12</v>
      </c>
      <c r="K12" s="131">
        <f t="shared" si="4"/>
        <v>86</v>
      </c>
    </row>
    <row r="13" spans="2:11">
      <c r="B13" s="114" t="s">
        <v>14</v>
      </c>
      <c r="C13" s="133"/>
      <c r="D13" s="134"/>
      <c r="E13" s="125"/>
      <c r="F13" s="126"/>
      <c r="G13" s="127"/>
      <c r="H13" s="128"/>
      <c r="I13" s="129"/>
      <c r="J13" s="130"/>
      <c r="K13" s="131"/>
    </row>
    <row r="14" spans="2:11">
      <c r="B14" s="114" t="s">
        <v>15</v>
      </c>
      <c r="C14" s="133"/>
      <c r="D14" s="134"/>
      <c r="E14" s="125"/>
      <c r="F14" s="126"/>
      <c r="G14" s="127"/>
      <c r="H14" s="128"/>
      <c r="I14" s="129"/>
      <c r="J14" s="130"/>
      <c r="K14" s="131"/>
    </row>
    <row r="15" spans="2:11">
      <c r="B15" s="114" t="s">
        <v>16</v>
      </c>
      <c r="C15" s="123"/>
      <c r="D15" s="124"/>
      <c r="E15" s="125"/>
      <c r="F15" s="126"/>
      <c r="G15" s="127"/>
      <c r="H15" s="128"/>
      <c r="I15" s="129"/>
      <c r="J15" s="130"/>
      <c r="K15" s="131"/>
    </row>
    <row r="16" spans="2:11">
      <c r="B16" s="114" t="s">
        <v>17</v>
      </c>
      <c r="C16" s="123"/>
      <c r="D16" s="124"/>
      <c r="E16" s="125"/>
      <c r="F16" s="126"/>
      <c r="G16" s="127"/>
      <c r="H16" s="128"/>
      <c r="I16" s="129"/>
      <c r="J16" s="130"/>
      <c r="K16" s="131"/>
    </row>
    <row r="17" spans="2:11" ht="18" thickBot="1">
      <c r="B17" s="135" t="s">
        <v>24</v>
      </c>
      <c r="C17" s="136"/>
      <c r="D17" s="137"/>
      <c r="E17" s="138"/>
      <c r="F17" s="139"/>
      <c r="G17" s="140"/>
      <c r="H17" s="141"/>
      <c r="I17" s="142"/>
      <c r="J17" s="143"/>
      <c r="K17" s="144"/>
    </row>
    <row r="18" spans="2:11">
      <c r="B18" s="104" t="s">
        <v>3</v>
      </c>
      <c r="C18" s="105">
        <f t="shared" ref="C18:K18" si="5">SUM(C6:C17)</f>
        <v>234</v>
      </c>
      <c r="D18" s="105">
        <f t="shared" si="5"/>
        <v>45</v>
      </c>
      <c r="E18" s="105">
        <f t="shared" si="5"/>
        <v>279</v>
      </c>
      <c r="F18" s="105">
        <f t="shared" si="5"/>
        <v>230</v>
      </c>
      <c r="G18" s="105">
        <f t="shared" si="5"/>
        <v>28</v>
      </c>
      <c r="H18" s="105">
        <f t="shared" si="5"/>
        <v>258</v>
      </c>
      <c r="I18" s="105">
        <f t="shared" si="5"/>
        <v>464</v>
      </c>
      <c r="J18" s="105">
        <f t="shared" si="5"/>
        <v>73</v>
      </c>
      <c r="K18" s="105">
        <f t="shared" si="5"/>
        <v>537</v>
      </c>
    </row>
  </sheetData>
  <mergeCells count="5">
    <mergeCell ref="B2:K2"/>
    <mergeCell ref="B3:B4"/>
    <mergeCell ref="C3:E3"/>
    <mergeCell ref="F3:H3"/>
    <mergeCell ref="I3:K3"/>
  </mergeCells>
  <pageMargins left="0.70000000000000007" right="0.70000000000000007" top="0.75" bottom="0.75" header="0.30000000000000004" footer="0.3000000000000000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5BD56-601E-4836-9F37-1778BE5D9903}">
  <dimension ref="B2:O43"/>
  <sheetViews>
    <sheetView workbookViewId="0">
      <selection activeCell="D18" sqref="D18"/>
    </sheetView>
  </sheetViews>
  <sheetFormatPr baseColWidth="10" defaultRowHeight="15"/>
  <cols>
    <col min="1" max="1" width="11.5546875" style="27" customWidth="1"/>
    <col min="2" max="4" width="28.88671875" style="27" customWidth="1"/>
    <col min="5" max="5" width="15.5546875" style="27" customWidth="1"/>
    <col min="6" max="7" width="16.109375" style="27" bestFit="1" customWidth="1"/>
    <col min="8" max="8" width="25.5546875" style="27" bestFit="1" customWidth="1"/>
    <col min="9" max="9" width="11.5546875" style="27" customWidth="1"/>
    <col min="10" max="16384" width="11.5546875" style="27"/>
  </cols>
  <sheetData>
    <row r="2" spans="2:15">
      <c r="B2" s="367" t="s">
        <v>120</v>
      </c>
      <c r="C2" s="367"/>
      <c r="D2" s="367"/>
    </row>
    <row r="3" spans="2:15">
      <c r="B3" s="367" t="s">
        <v>262</v>
      </c>
      <c r="C3" s="367"/>
      <c r="D3" s="367"/>
    </row>
    <row r="4" spans="2:15">
      <c r="B4" s="343"/>
      <c r="C4" s="343"/>
      <c r="D4" s="343"/>
    </row>
    <row r="5" spans="2:15" ht="18" thickBot="1">
      <c r="B5" s="158" t="s">
        <v>4</v>
      </c>
      <c r="C5" s="158">
        <v>2023</v>
      </c>
      <c r="D5" s="158">
        <v>2024</v>
      </c>
      <c r="N5" s="145" t="s">
        <v>4</v>
      </c>
      <c r="O5" s="145">
        <v>2023</v>
      </c>
    </row>
    <row r="6" spans="2:15">
      <c r="B6" s="69" t="s">
        <v>7</v>
      </c>
      <c r="C6" s="31">
        <v>87</v>
      </c>
      <c r="D6" s="31">
        <v>31</v>
      </c>
      <c r="N6" s="69" t="s">
        <v>7</v>
      </c>
      <c r="O6" s="31">
        <v>87</v>
      </c>
    </row>
    <row r="7" spans="2:15">
      <c r="B7" s="69" t="s">
        <v>8</v>
      </c>
      <c r="C7" s="31">
        <v>54</v>
      </c>
      <c r="D7" s="31">
        <v>78</v>
      </c>
      <c r="N7" s="69" t="s">
        <v>8</v>
      </c>
      <c r="O7" s="31">
        <v>54</v>
      </c>
    </row>
    <row r="8" spans="2:15">
      <c r="B8" s="69" t="s">
        <v>9</v>
      </c>
      <c r="C8" s="31">
        <v>72</v>
      </c>
      <c r="D8" s="31">
        <v>66</v>
      </c>
      <c r="N8" s="69" t="s">
        <v>9</v>
      </c>
      <c r="O8" s="31">
        <v>72</v>
      </c>
    </row>
    <row r="9" spans="2:15">
      <c r="B9" s="69" t="s">
        <v>10</v>
      </c>
      <c r="C9" s="31">
        <v>58</v>
      </c>
      <c r="D9" s="31">
        <f>+detenidos_sexo!K9</f>
        <v>93</v>
      </c>
      <c r="N9" s="69" t="s">
        <v>10</v>
      </c>
      <c r="O9" s="31">
        <v>58</v>
      </c>
    </row>
    <row r="10" spans="2:15">
      <c r="B10" s="69" t="s">
        <v>23</v>
      </c>
      <c r="C10" s="31">
        <v>85</v>
      </c>
      <c r="D10" s="31">
        <f>+detenidos_sexo!K10</f>
        <v>100</v>
      </c>
      <c r="N10" s="69" t="s">
        <v>23</v>
      </c>
      <c r="O10" s="31">
        <v>85</v>
      </c>
    </row>
    <row r="11" spans="2:15">
      <c r="B11" s="69" t="s">
        <v>12</v>
      </c>
      <c r="C11" s="31">
        <v>84</v>
      </c>
      <c r="D11" s="31">
        <f>+detenidos_sexo!K11</f>
        <v>83</v>
      </c>
      <c r="N11" s="69" t="s">
        <v>12</v>
      </c>
      <c r="O11" s="31">
        <v>84</v>
      </c>
    </row>
    <row r="12" spans="2:15">
      <c r="B12" s="69" t="s">
        <v>13</v>
      </c>
      <c r="C12" s="31">
        <v>63</v>
      </c>
      <c r="D12" s="31">
        <f>+detenidos_sexo!K12</f>
        <v>86</v>
      </c>
      <c r="N12" s="69" t="s">
        <v>13</v>
      </c>
      <c r="O12" s="31">
        <v>63</v>
      </c>
    </row>
    <row r="13" spans="2:15">
      <c r="B13" s="69" t="s">
        <v>14</v>
      </c>
      <c r="C13" s="31"/>
      <c r="D13" s="31"/>
      <c r="N13" s="69" t="s">
        <v>14</v>
      </c>
      <c r="O13" s="31">
        <v>47</v>
      </c>
    </row>
    <row r="14" spans="2:15">
      <c r="B14" s="69" t="s">
        <v>15</v>
      </c>
      <c r="C14" s="31"/>
      <c r="D14" s="31"/>
      <c r="N14" s="69" t="s">
        <v>15</v>
      </c>
      <c r="O14" s="31">
        <v>85</v>
      </c>
    </row>
    <row r="15" spans="2:15">
      <c r="B15" s="69" t="s">
        <v>16</v>
      </c>
      <c r="C15" s="31"/>
      <c r="D15" s="31"/>
      <c r="N15" s="69" t="s">
        <v>16</v>
      </c>
      <c r="O15" s="31">
        <v>48</v>
      </c>
    </row>
    <row r="16" spans="2:15" ht="15.6">
      <c r="B16" s="69" t="s">
        <v>17</v>
      </c>
      <c r="C16" s="31"/>
      <c r="D16" s="31"/>
      <c r="G16" s="146"/>
      <c r="N16" s="69" t="s">
        <v>17</v>
      </c>
      <c r="O16" s="31">
        <v>65</v>
      </c>
    </row>
    <row r="17" spans="2:15" ht="18" thickBot="1">
      <c r="B17" s="256" t="s">
        <v>24</v>
      </c>
      <c r="C17" s="255"/>
      <c r="D17" s="255"/>
      <c r="E17" s="158" t="s">
        <v>121</v>
      </c>
      <c r="G17" s="31"/>
      <c r="N17" s="69" t="s">
        <v>24</v>
      </c>
      <c r="O17" s="31">
        <v>43</v>
      </c>
    </row>
    <row r="18" spans="2:15" ht="18" thickTop="1">
      <c r="B18" s="158" t="s">
        <v>3</v>
      </c>
      <c r="C18" s="158">
        <f>SUM(C6:C17)</f>
        <v>503</v>
      </c>
      <c r="D18" s="158">
        <f>SUM(D6:D17)</f>
        <v>537</v>
      </c>
      <c r="E18" s="257">
        <f>(D18-C18)/D18</f>
        <v>6.3314711359404099E-2</v>
      </c>
    </row>
    <row r="19" spans="2:15">
      <c r="B19" s="372" t="s">
        <v>122</v>
      </c>
      <c r="C19" s="372"/>
      <c r="D19" s="372"/>
    </row>
    <row r="20" spans="2:15">
      <c r="B20" s="372" t="s">
        <v>123</v>
      </c>
      <c r="C20" s="372"/>
      <c r="D20" s="372"/>
    </row>
    <row r="37" spans="7:8">
      <c r="H37" s="31"/>
    </row>
    <row r="38" spans="7:8">
      <c r="H38" s="31"/>
    </row>
    <row r="43" spans="7:8">
      <c r="G43" s="27" t="s">
        <v>124</v>
      </c>
    </row>
  </sheetData>
  <mergeCells count="5">
    <mergeCell ref="B2:D2"/>
    <mergeCell ref="B3:D3"/>
    <mergeCell ref="B4:D4"/>
    <mergeCell ref="B19:D19"/>
    <mergeCell ref="B20:D2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69B7-59CF-4EE3-980A-D6A8C830660E}">
  <dimension ref="B1:U76"/>
  <sheetViews>
    <sheetView topLeftCell="C1" workbookViewId="0">
      <selection activeCell="E18" sqref="E18"/>
    </sheetView>
  </sheetViews>
  <sheetFormatPr baseColWidth="10" defaultColWidth="14.6640625" defaultRowHeight="15"/>
  <cols>
    <col min="1" max="1" width="14.6640625" style="27" customWidth="1"/>
    <col min="2" max="2" width="28.88671875" style="27" bestFit="1" customWidth="1"/>
    <col min="3" max="4" width="34.6640625" style="27" bestFit="1" customWidth="1"/>
    <col min="5" max="5" width="11.88671875" style="27" bestFit="1" customWidth="1"/>
    <col min="6" max="6" width="13" style="27" bestFit="1" customWidth="1"/>
    <col min="7" max="7" width="14.6640625" style="27" customWidth="1"/>
    <col min="8" max="8" width="14.33203125" style="27" bestFit="1" customWidth="1"/>
    <col min="9" max="20" width="8.88671875" style="27" customWidth="1"/>
    <col min="21" max="21" width="6.33203125" style="27" bestFit="1" customWidth="1"/>
    <col min="22" max="22" width="14.6640625" style="27" customWidth="1"/>
    <col min="23" max="16384" width="14.6640625" style="27"/>
  </cols>
  <sheetData>
    <row r="1" spans="2:21" ht="15.6" thickBot="1"/>
    <row r="2" spans="2:21" ht="17.399999999999999">
      <c r="B2" s="373" t="s">
        <v>125</v>
      </c>
      <c r="C2" s="373"/>
      <c r="D2" s="373"/>
      <c r="E2" s="373"/>
      <c r="H2" s="268" t="s">
        <v>126</v>
      </c>
      <c r="I2" s="269">
        <v>44927</v>
      </c>
      <c r="J2" s="269">
        <v>44958</v>
      </c>
      <c r="K2" s="269">
        <v>44986</v>
      </c>
      <c r="L2" s="269">
        <v>45017</v>
      </c>
      <c r="M2" s="269">
        <v>45047</v>
      </c>
      <c r="N2" s="269">
        <v>45078</v>
      </c>
      <c r="O2" s="269">
        <v>45108</v>
      </c>
      <c r="P2" s="269">
        <v>45139</v>
      </c>
      <c r="Q2" s="269">
        <v>45170</v>
      </c>
      <c r="R2" s="269">
        <v>45200</v>
      </c>
      <c r="S2" s="269">
        <v>45231</v>
      </c>
      <c r="T2" s="269">
        <v>45261</v>
      </c>
      <c r="U2" s="270" t="s">
        <v>117</v>
      </c>
    </row>
    <row r="3" spans="2:21">
      <c r="B3" s="373" t="s">
        <v>127</v>
      </c>
      <c r="C3" s="373"/>
      <c r="D3" s="373"/>
      <c r="E3" s="373"/>
      <c r="H3" s="271" t="s">
        <v>128</v>
      </c>
      <c r="I3" s="31">
        <v>4</v>
      </c>
      <c r="J3" s="31">
        <v>1</v>
      </c>
      <c r="K3" s="31">
        <v>6</v>
      </c>
      <c r="L3" s="31">
        <v>0</v>
      </c>
      <c r="M3" s="31">
        <v>0</v>
      </c>
      <c r="N3" s="31">
        <v>2</v>
      </c>
      <c r="O3" s="31">
        <v>1</v>
      </c>
      <c r="P3" s="31">
        <v>1</v>
      </c>
      <c r="Q3" s="31">
        <v>0</v>
      </c>
      <c r="R3" s="31">
        <v>0</v>
      </c>
      <c r="S3" s="31">
        <v>1</v>
      </c>
      <c r="T3" s="31">
        <v>1</v>
      </c>
      <c r="U3" s="272">
        <f>SUM(I3:T3)</f>
        <v>17</v>
      </c>
    </row>
    <row r="4" spans="2:21">
      <c r="B4" s="373" t="s">
        <v>129</v>
      </c>
      <c r="C4" s="373"/>
      <c r="D4" s="373"/>
      <c r="E4" s="373"/>
      <c r="H4" s="271" t="s">
        <v>130</v>
      </c>
      <c r="I4" s="31">
        <v>13</v>
      </c>
      <c r="J4" s="31">
        <v>17</v>
      </c>
      <c r="K4" s="31">
        <v>13</v>
      </c>
      <c r="L4" s="31">
        <v>10</v>
      </c>
      <c r="M4" s="31">
        <v>14</v>
      </c>
      <c r="N4" s="31">
        <v>15</v>
      </c>
      <c r="O4" s="31">
        <v>11</v>
      </c>
      <c r="P4" s="31">
        <v>7</v>
      </c>
      <c r="Q4" s="31">
        <v>13</v>
      </c>
      <c r="R4" s="31">
        <v>6</v>
      </c>
      <c r="S4" s="31">
        <v>7</v>
      </c>
      <c r="T4" s="31">
        <v>8</v>
      </c>
      <c r="U4" s="272">
        <f t="shared" ref="U4:U5" si="0">SUM(I4:T4)</f>
        <v>134</v>
      </c>
    </row>
    <row r="5" spans="2:21" ht="15.6" thickBot="1">
      <c r="B5" s="373" t="s">
        <v>131</v>
      </c>
      <c r="C5" s="373"/>
      <c r="D5" s="373"/>
      <c r="E5" s="373"/>
      <c r="H5" s="273" t="s">
        <v>132</v>
      </c>
      <c r="I5" s="274">
        <v>1</v>
      </c>
      <c r="J5" s="274">
        <v>5</v>
      </c>
      <c r="K5" s="274">
        <v>1</v>
      </c>
      <c r="L5" s="274">
        <v>3</v>
      </c>
      <c r="M5" s="274">
        <v>2</v>
      </c>
      <c r="N5" s="274">
        <v>4</v>
      </c>
      <c r="O5" s="274">
        <v>4</v>
      </c>
      <c r="P5" s="274">
        <v>4</v>
      </c>
      <c r="Q5" s="274">
        <v>0</v>
      </c>
      <c r="R5" s="274">
        <v>1</v>
      </c>
      <c r="S5" s="274">
        <v>0</v>
      </c>
      <c r="T5" s="274">
        <v>2</v>
      </c>
      <c r="U5" s="275">
        <f t="shared" si="0"/>
        <v>27</v>
      </c>
    </row>
    <row r="6" spans="2:21" ht="15" customHeight="1" thickBot="1">
      <c r="B6" s="147"/>
      <c r="C6" s="147"/>
      <c r="D6" s="147"/>
      <c r="E6" s="147"/>
    </row>
    <row r="7" spans="2:21">
      <c r="H7" s="268" t="s">
        <v>1</v>
      </c>
      <c r="I7" s="269">
        <v>45292</v>
      </c>
      <c r="J7" s="269">
        <v>45323</v>
      </c>
      <c r="K7" s="269">
        <v>45352</v>
      </c>
      <c r="L7" s="269">
        <v>45383</v>
      </c>
      <c r="M7" s="269">
        <v>45413</v>
      </c>
      <c r="N7" s="269">
        <v>45444</v>
      </c>
      <c r="O7" s="269">
        <v>45474</v>
      </c>
      <c r="P7" s="269">
        <v>45505</v>
      </c>
      <c r="Q7" s="269">
        <v>45536</v>
      </c>
      <c r="R7" s="269">
        <v>45566</v>
      </c>
      <c r="S7" s="269">
        <v>45597</v>
      </c>
      <c r="T7" s="269">
        <v>45627</v>
      </c>
      <c r="U7" s="276" t="s">
        <v>3</v>
      </c>
    </row>
    <row r="8" spans="2:21" ht="15.6">
      <c r="B8" s="147"/>
      <c r="C8" s="147">
        <v>45108</v>
      </c>
      <c r="D8" s="147">
        <v>45474</v>
      </c>
      <c r="E8" s="147" t="s">
        <v>161</v>
      </c>
      <c r="F8" s="248"/>
      <c r="H8" s="271" t="s">
        <v>128</v>
      </c>
      <c r="I8" s="31">
        <v>0</v>
      </c>
      <c r="J8" s="31">
        <v>2</v>
      </c>
      <c r="K8" s="31">
        <v>2</v>
      </c>
      <c r="L8" s="31">
        <v>1</v>
      </c>
      <c r="M8" s="31">
        <v>2</v>
      </c>
      <c r="N8" s="31">
        <v>2</v>
      </c>
      <c r="O8" s="31">
        <v>6</v>
      </c>
      <c r="P8" s="31"/>
      <c r="Q8" s="31"/>
      <c r="R8" s="31"/>
      <c r="S8" s="31"/>
      <c r="T8" s="31"/>
      <c r="U8" s="272">
        <f>SUM(I8:T8)</f>
        <v>15</v>
      </c>
    </row>
    <row r="9" spans="2:21">
      <c r="B9" s="148" t="s">
        <v>128</v>
      </c>
      <c r="C9" s="148">
        <f>+O3</f>
        <v>1</v>
      </c>
      <c r="D9" s="148">
        <f>+O8</f>
        <v>6</v>
      </c>
      <c r="E9" s="148"/>
      <c r="H9" s="271" t="s">
        <v>130</v>
      </c>
      <c r="I9" s="31">
        <v>5</v>
      </c>
      <c r="J9" s="31">
        <v>11</v>
      </c>
      <c r="K9" s="31">
        <v>6</v>
      </c>
      <c r="L9" s="31">
        <v>13</v>
      </c>
      <c r="M9" s="31">
        <v>8</v>
      </c>
      <c r="N9" s="31">
        <v>13</v>
      </c>
      <c r="O9" s="31">
        <v>14</v>
      </c>
      <c r="P9" s="31"/>
      <c r="Q9" s="31"/>
      <c r="R9" s="31"/>
      <c r="S9" s="31"/>
      <c r="T9" s="31"/>
      <c r="U9" s="272">
        <f>SUM(I9:T9)</f>
        <v>70</v>
      </c>
    </row>
    <row r="10" spans="2:21" ht="15.6" thickBot="1">
      <c r="B10" s="148" t="s">
        <v>130</v>
      </c>
      <c r="C10" s="148">
        <f>+O4</f>
        <v>11</v>
      </c>
      <c r="D10" s="148">
        <f>+O9</f>
        <v>14</v>
      </c>
      <c r="E10" s="148"/>
      <c r="H10" s="273" t="s">
        <v>132</v>
      </c>
      <c r="I10" s="274">
        <v>0</v>
      </c>
      <c r="J10" s="274">
        <v>1</v>
      </c>
      <c r="K10" s="274">
        <v>1</v>
      </c>
      <c r="L10" s="274">
        <v>3</v>
      </c>
      <c r="M10" s="274">
        <v>2</v>
      </c>
      <c r="N10" s="274">
        <v>3</v>
      </c>
      <c r="O10" s="292">
        <v>4</v>
      </c>
      <c r="P10" s="274"/>
      <c r="Q10" s="274"/>
      <c r="R10" s="274"/>
      <c r="S10" s="274"/>
      <c r="T10" s="274"/>
      <c r="U10" s="275">
        <f>SUM(I10:T10)</f>
        <v>14</v>
      </c>
    </row>
    <row r="11" spans="2:21">
      <c r="B11" s="148" t="s">
        <v>132</v>
      </c>
      <c r="C11" s="148">
        <f>+O5</f>
        <v>4</v>
      </c>
      <c r="D11" s="148">
        <f>+O10</f>
        <v>4</v>
      </c>
      <c r="E11" s="148"/>
    </row>
    <row r="12" spans="2:21" ht="15.6">
      <c r="B12" s="149" t="s">
        <v>133</v>
      </c>
      <c r="C12" s="149">
        <f>SUM(C9:C10)</f>
        <v>12</v>
      </c>
      <c r="D12" s="149">
        <f>SUM(D9:D10)</f>
        <v>20</v>
      </c>
      <c r="E12" s="150">
        <f>(D12-C12)/C12*100</f>
        <v>66.666666666666657</v>
      </c>
    </row>
    <row r="13" spans="2:21">
      <c r="B13" s="31"/>
      <c r="C13" s="31"/>
      <c r="D13" s="31"/>
      <c r="E13" s="31"/>
    </row>
    <row r="14" spans="2:21">
      <c r="B14" s="147"/>
      <c r="C14" s="147" t="s">
        <v>281</v>
      </c>
      <c r="D14" s="147" t="s">
        <v>282</v>
      </c>
      <c r="E14" s="147"/>
    </row>
    <row r="15" spans="2:21">
      <c r="B15" s="148" t="s">
        <v>128</v>
      </c>
      <c r="C15" s="148">
        <f>SUM(I3:O3)</f>
        <v>14</v>
      </c>
      <c r="D15" s="148">
        <f>SUM(I8:O8)</f>
        <v>15</v>
      </c>
      <c r="E15" s="148"/>
    </row>
    <row r="16" spans="2:21">
      <c r="B16" s="148" t="s">
        <v>130</v>
      </c>
      <c r="C16" s="148">
        <f>SUM(I4:O4)</f>
        <v>93</v>
      </c>
      <c r="D16" s="148">
        <f>SUM(I9:O9)</f>
        <v>70</v>
      </c>
      <c r="E16" s="148"/>
    </row>
    <row r="17" spans="2:13">
      <c r="B17" s="148" t="s">
        <v>132</v>
      </c>
      <c r="C17" s="148">
        <f>SUM(I5:O5)</f>
        <v>20</v>
      </c>
      <c r="D17" s="148">
        <f>SUM(I10:O10)</f>
        <v>14</v>
      </c>
      <c r="E17" s="148"/>
      <c r="F17" s="40"/>
    </row>
    <row r="18" spans="2:13" ht="15.6">
      <c r="B18" s="151" t="s">
        <v>134</v>
      </c>
      <c r="C18" s="151">
        <f>SUM(C15:C16)</f>
        <v>107</v>
      </c>
      <c r="D18" s="151">
        <f>SUM(D15:D16)</f>
        <v>85</v>
      </c>
      <c r="E18" s="152">
        <f>(D18-C18)/C18*100</f>
        <v>-20.5607476635514</v>
      </c>
    </row>
    <row r="19" spans="2:13">
      <c r="B19" s="59"/>
      <c r="C19" s="59"/>
      <c r="D19" s="59"/>
      <c r="E19" s="153"/>
    </row>
    <row r="24" spans="2:13">
      <c r="M24" s="40"/>
    </row>
    <row r="50" spans="2:5">
      <c r="D50" s="31"/>
      <c r="E50" s="31"/>
    </row>
    <row r="51" spans="2:5">
      <c r="B51" s="29"/>
      <c r="C51" s="29"/>
      <c r="D51" s="29"/>
      <c r="E51" s="29"/>
    </row>
    <row r="52" spans="2:5">
      <c r="B52" s="29"/>
      <c r="C52" s="29"/>
      <c r="D52" s="29"/>
      <c r="E52" s="29"/>
    </row>
    <row r="53" spans="2:5">
      <c r="B53" s="29"/>
      <c r="C53" s="29"/>
      <c r="D53" s="29"/>
      <c r="E53" s="29"/>
    </row>
    <row r="54" spans="2:5">
      <c r="B54" s="29"/>
      <c r="C54" s="29"/>
      <c r="D54" s="29"/>
      <c r="E54" s="29"/>
    </row>
    <row r="55" spans="2:5">
      <c r="B55" s="29"/>
      <c r="C55" s="29"/>
      <c r="D55" s="29"/>
      <c r="E55" s="29"/>
    </row>
    <row r="76" spans="10:10">
      <c r="J76" s="27" t="s">
        <v>135</v>
      </c>
    </row>
  </sheetData>
  <mergeCells count="4">
    <mergeCell ref="B2:E2"/>
    <mergeCell ref="B3:E3"/>
    <mergeCell ref="B4:E4"/>
    <mergeCell ref="B5:E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9C31-EFBC-4FAC-BAF3-695813100E7C}">
  <dimension ref="B3:D21"/>
  <sheetViews>
    <sheetView workbookViewId="0">
      <selection activeCell="K12" sqref="K12"/>
    </sheetView>
  </sheetViews>
  <sheetFormatPr baseColWidth="10" defaultColWidth="11.33203125" defaultRowHeight="17.399999999999999"/>
  <cols>
    <col min="1" max="1" width="11.33203125" style="106" customWidth="1"/>
    <col min="2" max="2" width="14" style="106" bestFit="1" customWidth="1"/>
    <col min="3" max="3" width="15.5546875" style="106" customWidth="1"/>
    <col min="4" max="4" width="13.33203125" style="106" customWidth="1"/>
    <col min="5" max="5" width="11.33203125" style="106" customWidth="1"/>
    <col min="6" max="16384" width="11.33203125" style="106"/>
  </cols>
  <sheetData>
    <row r="3" spans="2:4">
      <c r="B3" s="374" t="s">
        <v>136</v>
      </c>
      <c r="C3" s="374"/>
      <c r="D3" s="374"/>
    </row>
    <row r="4" spans="2:4">
      <c r="B4" s="374" t="s">
        <v>265</v>
      </c>
      <c r="C4" s="374"/>
      <c r="D4" s="374"/>
    </row>
    <row r="5" spans="2:4" ht="7.8" customHeight="1">
      <c r="B5" s="375"/>
      <c r="C5" s="375"/>
      <c r="D5" s="375"/>
    </row>
    <row r="6" spans="2:4" ht="18" thickBot="1">
      <c r="B6" s="376" t="s">
        <v>4</v>
      </c>
      <c r="C6" s="155" t="s">
        <v>266</v>
      </c>
      <c r="D6" s="155" t="s">
        <v>137</v>
      </c>
    </row>
    <row r="7" spans="2:4" ht="18" thickBot="1">
      <c r="B7" s="376"/>
      <c r="C7" s="156" t="s">
        <v>138</v>
      </c>
      <c r="D7" s="156" t="s">
        <v>139</v>
      </c>
    </row>
    <row r="8" spans="2:4">
      <c r="B8" s="154" t="s">
        <v>7</v>
      </c>
      <c r="C8" s="190">
        <v>1944</v>
      </c>
      <c r="D8" s="189" t="s">
        <v>140</v>
      </c>
    </row>
    <row r="9" spans="2:4">
      <c r="B9" s="154" t="s">
        <v>8</v>
      </c>
      <c r="C9" s="190">
        <v>2292</v>
      </c>
      <c r="D9" s="250">
        <f>(C9-C8)/C8</f>
        <v>0.17901234567901234</v>
      </c>
    </row>
    <row r="10" spans="2:4">
      <c r="B10" s="154" t="s">
        <v>9</v>
      </c>
      <c r="C10" s="190">
        <v>2448</v>
      </c>
      <c r="D10" s="250">
        <f t="shared" ref="D10:D14" si="0">(C10-C9)/C9</f>
        <v>6.8062827225130892E-2</v>
      </c>
    </row>
    <row r="11" spans="2:4">
      <c r="B11" s="154" t="s">
        <v>10</v>
      </c>
      <c r="C11" s="190">
        <v>2406</v>
      </c>
      <c r="D11" s="250">
        <f t="shared" si="0"/>
        <v>-1.7156862745098041E-2</v>
      </c>
    </row>
    <row r="12" spans="2:4">
      <c r="B12" s="154" t="s">
        <v>23</v>
      </c>
      <c r="C12" s="190">
        <v>2364</v>
      </c>
      <c r="D12" s="250">
        <f t="shared" si="0"/>
        <v>-1.7456359102244388E-2</v>
      </c>
    </row>
    <row r="13" spans="2:4">
      <c r="B13" s="154" t="s">
        <v>12</v>
      </c>
      <c r="C13" s="190">
        <v>2163</v>
      </c>
      <c r="D13" s="250">
        <f t="shared" si="0"/>
        <v>-8.5025380710659904E-2</v>
      </c>
    </row>
    <row r="14" spans="2:4">
      <c r="B14" s="154" t="s">
        <v>13</v>
      </c>
      <c r="C14" s="293">
        <v>2664</v>
      </c>
      <c r="D14" s="250">
        <f t="shared" si="0"/>
        <v>0.23162274618585299</v>
      </c>
    </row>
    <row r="15" spans="2:4">
      <c r="B15" s="154" t="s">
        <v>14</v>
      </c>
      <c r="C15" s="157"/>
      <c r="D15" s="157"/>
    </row>
    <row r="16" spans="2:4">
      <c r="B16" s="154" t="s">
        <v>15</v>
      </c>
      <c r="C16" s="157"/>
      <c r="D16" s="157"/>
    </row>
    <row r="17" spans="2:4">
      <c r="B17" s="154" t="s">
        <v>16</v>
      </c>
      <c r="C17" s="157"/>
      <c r="D17" s="157"/>
    </row>
    <row r="18" spans="2:4">
      <c r="B18" s="154" t="s">
        <v>17</v>
      </c>
      <c r="C18" s="157"/>
      <c r="D18" s="157"/>
    </row>
    <row r="19" spans="2:4" ht="18" thickBot="1">
      <c r="B19" s="254" t="s">
        <v>24</v>
      </c>
      <c r="C19" s="277"/>
      <c r="D19" s="277"/>
    </row>
    <row r="20" spans="2:4" ht="18.600000000000001" thickTop="1" thickBot="1">
      <c r="B20" s="110" t="s">
        <v>3</v>
      </c>
      <c r="C20" s="110">
        <f>SUM(C8:C19)</f>
        <v>16281</v>
      </c>
      <c r="D20" s="110"/>
    </row>
    <row r="21" spans="2:4">
      <c r="B21" s="377" t="s">
        <v>141</v>
      </c>
      <c r="C21" s="377"/>
      <c r="D21" s="377"/>
    </row>
  </sheetData>
  <mergeCells count="5">
    <mergeCell ref="B3:D3"/>
    <mergeCell ref="B4:D4"/>
    <mergeCell ref="B5:D5"/>
    <mergeCell ref="B6:B7"/>
    <mergeCell ref="B21:D21"/>
  </mergeCells>
  <pageMargins left="0.70000000000000007" right="0.70000000000000007" top="0.75" bottom="0.75" header="0.30000000000000004" footer="0.3000000000000000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CD434-8310-4127-96AD-C0D1DF497930}">
  <dimension ref="B2:R37"/>
  <sheetViews>
    <sheetView workbookViewId="0">
      <selection activeCell="F11" sqref="F11"/>
    </sheetView>
  </sheetViews>
  <sheetFormatPr baseColWidth="10" defaultColWidth="11.33203125" defaultRowHeight="17.399999999999999"/>
  <cols>
    <col min="1" max="1" width="11.33203125" style="106" customWidth="1"/>
    <col min="2" max="2" width="15.6640625" style="106" customWidth="1"/>
    <col min="3" max="3" width="24.44140625" style="106" customWidth="1"/>
    <col min="4" max="4" width="23" style="106" customWidth="1"/>
    <col min="5" max="5" width="26.33203125" style="106" bestFit="1" customWidth="1"/>
    <col min="6" max="6" width="27.109375" style="106" customWidth="1"/>
    <col min="7" max="7" width="26.33203125" style="106" bestFit="1" customWidth="1"/>
    <col min="8" max="16" width="11.33203125" style="106" customWidth="1"/>
    <col min="17" max="17" width="15.109375" style="106" bestFit="1" customWidth="1"/>
    <col min="18" max="18" width="11.33203125" style="106" customWidth="1"/>
    <col min="19" max="16384" width="11.33203125" style="106"/>
  </cols>
  <sheetData>
    <row r="2" spans="2:18">
      <c r="B2" s="350" t="s">
        <v>142</v>
      </c>
      <c r="C2" s="350"/>
      <c r="D2" s="350"/>
    </row>
    <row r="3" spans="2:18">
      <c r="B3" s="350" t="s">
        <v>262</v>
      </c>
      <c r="C3" s="350"/>
      <c r="D3" s="350"/>
    </row>
    <row r="4" spans="2:18">
      <c r="B4" s="158"/>
      <c r="C4" s="158">
        <v>2023</v>
      </c>
      <c r="D4" s="158">
        <v>2024</v>
      </c>
      <c r="E4" s="127"/>
      <c r="F4" s="127"/>
    </row>
    <row r="5" spans="2:18">
      <c r="B5" s="154" t="s">
        <v>7</v>
      </c>
      <c r="C5" s="127">
        <v>2225</v>
      </c>
      <c r="D5" s="127">
        <v>1944</v>
      </c>
      <c r="F5" s="127"/>
      <c r="Q5" s="127"/>
    </row>
    <row r="6" spans="2:18">
      <c r="B6" s="154" t="s">
        <v>8</v>
      </c>
      <c r="C6" s="127">
        <v>1818</v>
      </c>
      <c r="D6" s="127">
        <v>2292</v>
      </c>
      <c r="Q6" s="127">
        <v>2225</v>
      </c>
      <c r="R6" s="154" t="s">
        <v>7</v>
      </c>
    </row>
    <row r="7" spans="2:18">
      <c r="B7" s="154" t="s">
        <v>9</v>
      </c>
      <c r="C7" s="127">
        <v>2468</v>
      </c>
      <c r="D7" s="127">
        <v>2448</v>
      </c>
      <c r="F7" s="127"/>
      <c r="Q7" s="127">
        <v>1818</v>
      </c>
      <c r="R7" s="154" t="s">
        <v>8</v>
      </c>
    </row>
    <row r="8" spans="2:18">
      <c r="B8" s="154" t="s">
        <v>10</v>
      </c>
      <c r="C8" s="127">
        <f>+Q9</f>
        <v>2525</v>
      </c>
      <c r="D8" s="127">
        <v>2406</v>
      </c>
      <c r="F8" s="127"/>
      <c r="Q8" s="127">
        <v>2468</v>
      </c>
      <c r="R8" s="154" t="s">
        <v>9</v>
      </c>
    </row>
    <row r="9" spans="2:18">
      <c r="B9" s="154" t="s">
        <v>23</v>
      </c>
      <c r="C9" s="127">
        <v>2542</v>
      </c>
      <c r="D9" s="127">
        <v>2364</v>
      </c>
      <c r="F9" s="127"/>
      <c r="Q9" s="127">
        <v>2525</v>
      </c>
      <c r="R9" s="154" t="s">
        <v>10</v>
      </c>
    </row>
    <row r="10" spans="2:18">
      <c r="B10" s="154" t="s">
        <v>12</v>
      </c>
      <c r="C10" s="127">
        <v>2108</v>
      </c>
      <c r="D10" s="127">
        <f>+INCIDENTES_911_!C13</f>
        <v>2163</v>
      </c>
      <c r="F10" s="127"/>
      <c r="Q10" s="127">
        <v>2542</v>
      </c>
      <c r="R10" s="154" t="s">
        <v>23</v>
      </c>
    </row>
    <row r="11" spans="2:18">
      <c r="B11" s="154" t="s">
        <v>13</v>
      </c>
      <c r="C11" s="127">
        <v>2290</v>
      </c>
      <c r="D11" s="293">
        <f>+INCIDENTES_911_!C14</f>
        <v>2664</v>
      </c>
      <c r="F11" s="127"/>
      <c r="Q11" s="206">
        <v>2108</v>
      </c>
      <c r="R11" s="154" t="s">
        <v>12</v>
      </c>
    </row>
    <row r="12" spans="2:18">
      <c r="B12" s="154" t="s">
        <v>14</v>
      </c>
      <c r="C12" s="127"/>
      <c r="D12" s="127"/>
      <c r="F12" s="127"/>
      <c r="Q12" s="127">
        <v>2290</v>
      </c>
      <c r="R12" s="154" t="s">
        <v>13</v>
      </c>
    </row>
    <row r="13" spans="2:18">
      <c r="B13" s="154" t="s">
        <v>15</v>
      </c>
      <c r="C13" s="127"/>
      <c r="D13" s="127"/>
      <c r="F13" s="127"/>
      <c r="Q13" s="127">
        <v>2237</v>
      </c>
      <c r="R13" s="154" t="s">
        <v>14</v>
      </c>
    </row>
    <row r="14" spans="2:18">
      <c r="B14" s="154" t="s">
        <v>16</v>
      </c>
      <c r="C14" s="31"/>
      <c r="D14" s="31"/>
      <c r="F14" s="127"/>
      <c r="Q14" s="127">
        <v>2049</v>
      </c>
      <c r="R14" s="154" t="s">
        <v>15</v>
      </c>
    </row>
    <row r="15" spans="2:18">
      <c r="B15" s="154" t="s">
        <v>17</v>
      </c>
      <c r="C15" s="31"/>
      <c r="D15" s="31"/>
      <c r="F15" s="127"/>
      <c r="Q15" s="31">
        <v>2057</v>
      </c>
      <c r="R15" s="154" t="s">
        <v>16</v>
      </c>
    </row>
    <row r="16" spans="2:18" ht="18" thickBot="1">
      <c r="B16" s="254" t="s">
        <v>24</v>
      </c>
      <c r="C16" s="255"/>
      <c r="D16" s="258"/>
      <c r="E16" s="224" t="s">
        <v>143</v>
      </c>
      <c r="Q16" s="31">
        <v>1980</v>
      </c>
      <c r="R16" s="154" t="s">
        <v>17</v>
      </c>
    </row>
    <row r="17" spans="2:5" ht="18" thickTop="1">
      <c r="B17" s="224" t="s">
        <v>3</v>
      </c>
      <c r="C17" s="224">
        <f>SUM(C5:C16)</f>
        <v>15976</v>
      </c>
      <c r="D17" s="224">
        <f>SUM(D5:D16)</f>
        <v>16281</v>
      </c>
      <c r="E17" s="259">
        <f>(D17-C17)/C17</f>
        <v>1.9091136705057587E-2</v>
      </c>
    </row>
    <row r="18" spans="2:5">
      <c r="B18" s="159"/>
    </row>
    <row r="26" spans="2:5">
      <c r="B26" s="154"/>
      <c r="C26" s="127"/>
    </row>
    <row r="27" spans="2:5">
      <c r="B27" s="154"/>
      <c r="C27" s="127"/>
    </row>
    <row r="28" spans="2:5">
      <c r="B28" s="154"/>
      <c r="C28" s="127"/>
    </row>
    <row r="29" spans="2:5">
      <c r="B29" s="154"/>
      <c r="C29" s="127"/>
    </row>
    <row r="30" spans="2:5">
      <c r="B30" s="154"/>
      <c r="C30" s="127"/>
    </row>
    <row r="31" spans="2:5">
      <c r="B31" s="154"/>
      <c r="C31" s="127"/>
    </row>
    <row r="32" spans="2:5">
      <c r="B32" s="154"/>
      <c r="C32" s="127"/>
    </row>
    <row r="33" spans="2:3">
      <c r="B33" s="154"/>
      <c r="C33" s="127"/>
    </row>
    <row r="34" spans="2:3">
      <c r="B34" s="154"/>
      <c r="C34" s="127"/>
    </row>
    <row r="35" spans="2:3">
      <c r="B35" s="154"/>
      <c r="C35" s="127"/>
    </row>
    <row r="36" spans="2:3">
      <c r="B36" s="154"/>
      <c r="C36" s="127"/>
    </row>
    <row r="37" spans="2:3">
      <c r="B37" s="154"/>
      <c r="C37" s="127"/>
    </row>
  </sheetData>
  <mergeCells count="2">
    <mergeCell ref="B2:D2"/>
    <mergeCell ref="B3:D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9FD2B-AE08-4924-A2C0-5BFCE31C0D01}">
  <dimension ref="J1:L9"/>
  <sheetViews>
    <sheetView workbookViewId="0">
      <selection activeCell="K3" sqref="K3:K9"/>
    </sheetView>
  </sheetViews>
  <sheetFormatPr baseColWidth="10" defaultRowHeight="15"/>
  <cols>
    <col min="1" max="1" width="11.5546875" style="27" customWidth="1"/>
    <col min="2" max="16384" width="11.5546875" style="27"/>
  </cols>
  <sheetData>
    <row r="1" spans="10:12">
      <c r="J1" s="378" t="s">
        <v>1</v>
      </c>
      <c r="K1" s="378"/>
    </row>
    <row r="2" spans="10:12">
      <c r="J2" s="160" t="s">
        <v>59</v>
      </c>
      <c r="K2" s="160" t="s">
        <v>144</v>
      </c>
    </row>
    <row r="3" spans="10:12">
      <c r="J3" s="89" t="s">
        <v>150</v>
      </c>
      <c r="K3" s="89">
        <v>852</v>
      </c>
      <c r="L3" s="207"/>
    </row>
    <row r="4" spans="10:12">
      <c r="J4" s="89" t="s">
        <v>148</v>
      </c>
      <c r="K4" s="89">
        <v>210</v>
      </c>
      <c r="L4" s="207"/>
    </row>
    <row r="5" spans="10:12">
      <c r="J5" s="89" t="s">
        <v>145</v>
      </c>
      <c r="K5" s="89">
        <v>120</v>
      </c>
      <c r="L5" s="207"/>
    </row>
    <row r="6" spans="10:12">
      <c r="J6" s="89" t="s">
        <v>149</v>
      </c>
      <c r="K6" s="89">
        <v>352</v>
      </c>
      <c r="L6" s="207"/>
    </row>
    <row r="7" spans="10:12">
      <c r="J7" s="89" t="s">
        <v>146</v>
      </c>
      <c r="K7" s="89">
        <v>86</v>
      </c>
      <c r="L7" s="207"/>
    </row>
    <row r="8" spans="10:12">
      <c r="J8" s="89" t="s">
        <v>147</v>
      </c>
      <c r="K8" s="89">
        <v>148</v>
      </c>
      <c r="L8" s="207"/>
    </row>
    <row r="9" spans="10:12">
      <c r="J9" s="89" t="s">
        <v>151</v>
      </c>
      <c r="K9" s="89">
        <v>896</v>
      </c>
      <c r="L9" s="207"/>
    </row>
  </sheetData>
  <sortState xmlns:xlrd2="http://schemas.microsoft.com/office/spreadsheetml/2017/richdata2" ref="J3:K9">
    <sortCondition ref="K3:K9"/>
  </sortState>
  <mergeCells count="1">
    <mergeCell ref="J1:K1"/>
  </mergeCells>
  <pageMargins left="0.70000000000000007" right="0.70000000000000007" top="0.75" bottom="0.75" header="0.30000000000000004" footer="0.30000000000000004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6037-26B3-4BA8-87D4-4216CE97585C}">
  <dimension ref="B3:E20"/>
  <sheetViews>
    <sheetView workbookViewId="0">
      <selection activeCell="C6" sqref="C6:C12"/>
    </sheetView>
  </sheetViews>
  <sheetFormatPr baseColWidth="10" defaultRowHeight="15"/>
  <cols>
    <col min="1" max="1" width="11.5546875" style="27" customWidth="1"/>
    <col min="2" max="5" width="21.33203125" style="27" customWidth="1"/>
    <col min="6" max="6" width="11.5546875" style="27" customWidth="1"/>
    <col min="7" max="16384" width="11.5546875" style="27"/>
  </cols>
  <sheetData>
    <row r="3" spans="2:5" ht="17.399999999999999">
      <c r="B3" s="374" t="s">
        <v>44</v>
      </c>
      <c r="C3" s="374"/>
      <c r="D3" s="374"/>
      <c r="E3" s="374"/>
    </row>
    <row r="4" spans="2:5" ht="17.399999999999999">
      <c r="B4" s="374" t="s">
        <v>267</v>
      </c>
      <c r="C4" s="374"/>
      <c r="D4" s="374"/>
      <c r="E4" s="374"/>
    </row>
    <row r="5" spans="2:5">
      <c r="B5" s="59" t="s">
        <v>4</v>
      </c>
      <c r="C5" s="59" t="s">
        <v>144</v>
      </c>
      <c r="D5" s="59" t="s">
        <v>153</v>
      </c>
      <c r="E5" s="59" t="s">
        <v>154</v>
      </c>
    </row>
    <row r="6" spans="2:5" ht="15.6">
      <c r="B6" s="16" t="s">
        <v>7</v>
      </c>
      <c r="C6" s="24">
        <v>2</v>
      </c>
      <c r="D6" s="24" t="s">
        <v>140</v>
      </c>
      <c r="E6" s="24" t="s">
        <v>140</v>
      </c>
    </row>
    <row r="7" spans="2:5" ht="15.6">
      <c r="B7" s="16" t="s">
        <v>8</v>
      </c>
      <c r="C7" s="24">
        <v>10</v>
      </c>
      <c r="D7" s="24">
        <f t="shared" ref="D7:D12" si="0">C7-C6</f>
        <v>8</v>
      </c>
      <c r="E7" s="249">
        <f>D7/C6</f>
        <v>4</v>
      </c>
    </row>
    <row r="8" spans="2:5" ht="15.6">
      <c r="B8" s="16" t="s">
        <v>9</v>
      </c>
      <c r="C8" s="24">
        <v>9</v>
      </c>
      <c r="D8" s="24">
        <f t="shared" si="0"/>
        <v>-1</v>
      </c>
      <c r="E8" s="249">
        <f t="shared" ref="E8:E12" si="1">D8/C7</f>
        <v>-0.1</v>
      </c>
    </row>
    <row r="9" spans="2:5" ht="15.6">
      <c r="B9" s="16" t="s">
        <v>10</v>
      </c>
      <c r="C9" s="24">
        <v>7</v>
      </c>
      <c r="D9" s="24">
        <f t="shared" si="0"/>
        <v>-2</v>
      </c>
      <c r="E9" s="249">
        <f t="shared" si="1"/>
        <v>-0.22222222222222221</v>
      </c>
    </row>
    <row r="10" spans="2:5" ht="15.6">
      <c r="B10" s="16" t="s">
        <v>23</v>
      </c>
      <c r="C10" s="24">
        <v>2</v>
      </c>
      <c r="D10" s="24">
        <f t="shared" si="0"/>
        <v>-5</v>
      </c>
      <c r="E10" s="249">
        <f t="shared" si="1"/>
        <v>-0.7142857142857143</v>
      </c>
    </row>
    <row r="11" spans="2:5" ht="15.6">
      <c r="B11" s="16" t="s">
        <v>12</v>
      </c>
      <c r="C11" s="24">
        <v>7</v>
      </c>
      <c r="D11" s="24">
        <f t="shared" si="0"/>
        <v>5</v>
      </c>
      <c r="E11" s="249">
        <f t="shared" si="1"/>
        <v>2.5</v>
      </c>
    </row>
    <row r="12" spans="2:5" ht="15.6">
      <c r="B12" s="16" t="s">
        <v>13</v>
      </c>
      <c r="C12" s="24">
        <v>3</v>
      </c>
      <c r="D12" s="24">
        <f t="shared" si="0"/>
        <v>-4</v>
      </c>
      <c r="E12" s="249">
        <f t="shared" si="1"/>
        <v>-0.5714285714285714</v>
      </c>
    </row>
    <row r="13" spans="2:5" ht="15.6">
      <c r="B13" s="16" t="s">
        <v>14</v>
      </c>
      <c r="C13" s="24"/>
      <c r="D13" s="24"/>
      <c r="E13" s="37"/>
    </row>
    <row r="14" spans="2:5" ht="15.6">
      <c r="B14" s="16" t="s">
        <v>15</v>
      </c>
      <c r="C14" s="24"/>
      <c r="D14" s="24"/>
      <c r="E14" s="37"/>
    </row>
    <row r="15" spans="2:5" ht="15.6">
      <c r="B15" s="16" t="s">
        <v>16</v>
      </c>
      <c r="C15" s="24"/>
      <c r="D15" s="24"/>
      <c r="E15" s="37"/>
    </row>
    <row r="16" spans="2:5" ht="15.6">
      <c r="B16" s="16" t="s">
        <v>17</v>
      </c>
      <c r="C16" s="24"/>
      <c r="D16" s="24"/>
      <c r="E16" s="37"/>
    </row>
    <row r="17" spans="2:5" ht="16.2" thickBot="1">
      <c r="B17" s="218" t="s">
        <v>24</v>
      </c>
      <c r="C17" s="251"/>
      <c r="D17" s="251"/>
      <c r="E17" s="252"/>
    </row>
    <row r="18" spans="2:5" ht="15.6" thickTop="1">
      <c r="B18" s="59" t="s">
        <v>3</v>
      </c>
      <c r="C18" s="59">
        <f>SUM(C6:C17)</f>
        <v>40</v>
      </c>
      <c r="D18" s="59"/>
      <c r="E18" s="59"/>
    </row>
    <row r="19" spans="2:5">
      <c r="B19" s="352" t="s">
        <v>155</v>
      </c>
      <c r="C19" s="352"/>
      <c r="D19" s="352"/>
      <c r="E19" s="352"/>
    </row>
    <row r="20" spans="2:5">
      <c r="B20" s="352" t="s">
        <v>156</v>
      </c>
      <c r="C20" s="352"/>
      <c r="D20" s="352"/>
    </row>
  </sheetData>
  <mergeCells count="4">
    <mergeCell ref="B3:E3"/>
    <mergeCell ref="B4:E4"/>
    <mergeCell ref="B19:E19"/>
    <mergeCell ref="B20:D2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36A7-85CB-489A-AA98-D14B4D71C633}">
  <dimension ref="B3:J37"/>
  <sheetViews>
    <sheetView topLeftCell="A3" workbookViewId="0">
      <selection activeCell="C26" sqref="C26"/>
    </sheetView>
  </sheetViews>
  <sheetFormatPr baseColWidth="10" defaultRowHeight="15"/>
  <cols>
    <col min="1" max="1" width="11.5546875" style="27" customWidth="1"/>
    <col min="2" max="5" width="19.5546875" style="27" customWidth="1"/>
    <col min="6" max="6" width="11.5546875" style="27" customWidth="1"/>
    <col min="7" max="16384" width="11.5546875" style="27"/>
  </cols>
  <sheetData>
    <row r="3" spans="2:9" ht="17.399999999999999">
      <c r="B3" s="374" t="s">
        <v>44</v>
      </c>
      <c r="C3" s="374"/>
      <c r="D3" s="374"/>
      <c r="E3" s="374"/>
    </row>
    <row r="4" spans="2:9" ht="17.399999999999999">
      <c r="B4" s="374" t="s">
        <v>157</v>
      </c>
      <c r="C4" s="374"/>
      <c r="D4" s="374"/>
      <c r="E4" s="374"/>
    </row>
    <row r="5" spans="2:9" ht="15.6">
      <c r="B5" s="350" t="s">
        <v>158</v>
      </c>
      <c r="C5" s="350"/>
      <c r="D5" s="350"/>
      <c r="E5" s="350"/>
    </row>
    <row r="6" spans="2:9">
      <c r="B6" s="59"/>
      <c r="C6" s="59"/>
      <c r="D6" s="59"/>
      <c r="E6" s="59"/>
    </row>
    <row r="7" spans="2:9">
      <c r="B7" s="59" t="s">
        <v>159</v>
      </c>
      <c r="C7" s="59" t="s">
        <v>144</v>
      </c>
      <c r="D7" s="59" t="s">
        <v>153</v>
      </c>
      <c r="E7" s="59" t="s">
        <v>154</v>
      </c>
    </row>
    <row r="8" spans="2:9" ht="15.6">
      <c r="B8" s="16">
        <v>2006</v>
      </c>
      <c r="C8" s="24">
        <v>28</v>
      </c>
      <c r="D8" s="24" t="s">
        <v>140</v>
      </c>
      <c r="E8" s="24" t="s">
        <v>140</v>
      </c>
    </row>
    <row r="9" spans="2:9" ht="15.6">
      <c r="B9" s="16">
        <v>2007</v>
      </c>
      <c r="C9" s="24">
        <v>46</v>
      </c>
      <c r="D9" s="24">
        <f t="shared" ref="D9:D26" si="0">C9-C8</f>
        <v>18</v>
      </c>
      <c r="E9" s="161">
        <f t="shared" ref="E9:E26" si="1">D9/C8</f>
        <v>0.6428571428571429</v>
      </c>
    </row>
    <row r="10" spans="2:9" ht="15.6">
      <c r="B10" s="16">
        <v>2008</v>
      </c>
      <c r="C10" s="24">
        <v>61</v>
      </c>
      <c r="D10" s="24">
        <f t="shared" si="0"/>
        <v>15</v>
      </c>
      <c r="E10" s="161">
        <f t="shared" si="1"/>
        <v>0.32608695652173914</v>
      </c>
    </row>
    <row r="11" spans="2:9" ht="15.6">
      <c r="B11" s="16">
        <v>2009</v>
      </c>
      <c r="C11" s="24">
        <v>83</v>
      </c>
      <c r="D11" s="24">
        <f t="shared" si="0"/>
        <v>22</v>
      </c>
      <c r="E11" s="161">
        <f t="shared" si="1"/>
        <v>0.36065573770491804</v>
      </c>
      <c r="I11" s="40"/>
    </row>
    <row r="12" spans="2:9" ht="15.6">
      <c r="B12" s="16">
        <v>2010</v>
      </c>
      <c r="C12" s="24">
        <v>86</v>
      </c>
      <c r="D12" s="24">
        <f t="shared" si="0"/>
        <v>3</v>
      </c>
      <c r="E12" s="161">
        <f t="shared" si="1"/>
        <v>3.614457831325301E-2</v>
      </c>
    </row>
    <row r="13" spans="2:9" ht="15.6">
      <c r="B13" s="16">
        <v>2011</v>
      </c>
      <c r="C13" s="24">
        <v>68</v>
      </c>
      <c r="D13" s="24">
        <f t="shared" si="0"/>
        <v>-18</v>
      </c>
      <c r="E13" s="161">
        <f t="shared" si="1"/>
        <v>-0.20930232558139536</v>
      </c>
    </row>
    <row r="14" spans="2:9" ht="15.6">
      <c r="B14" s="16">
        <v>2012</v>
      </c>
      <c r="C14" s="24">
        <v>62</v>
      </c>
      <c r="D14" s="24">
        <f t="shared" si="0"/>
        <v>-6</v>
      </c>
      <c r="E14" s="161">
        <f t="shared" si="1"/>
        <v>-8.8235294117647065E-2</v>
      </c>
    </row>
    <row r="15" spans="2:9" ht="15.6">
      <c r="B15" s="16">
        <v>2013</v>
      </c>
      <c r="C15" s="24">
        <v>75</v>
      </c>
      <c r="D15" s="24">
        <f t="shared" si="0"/>
        <v>13</v>
      </c>
      <c r="E15" s="161">
        <f t="shared" si="1"/>
        <v>0.20967741935483872</v>
      </c>
    </row>
    <row r="16" spans="2:9" ht="15.6">
      <c r="B16" s="16">
        <v>2014</v>
      </c>
      <c r="C16" s="24">
        <v>82</v>
      </c>
      <c r="D16" s="24">
        <f t="shared" si="0"/>
        <v>7</v>
      </c>
      <c r="E16" s="161">
        <f t="shared" si="1"/>
        <v>9.3333333333333338E-2</v>
      </c>
    </row>
    <row r="17" spans="2:10" ht="15.6">
      <c r="B17" s="16">
        <v>2015</v>
      </c>
      <c r="C17" s="24">
        <v>50</v>
      </c>
      <c r="D17" s="24">
        <f t="shared" si="0"/>
        <v>-32</v>
      </c>
      <c r="E17" s="161">
        <f t="shared" si="1"/>
        <v>-0.3902439024390244</v>
      </c>
    </row>
    <row r="18" spans="2:10" ht="15.6">
      <c r="B18" s="162">
        <v>2016</v>
      </c>
      <c r="C18" s="24">
        <v>88</v>
      </c>
      <c r="D18" s="24">
        <f t="shared" si="0"/>
        <v>38</v>
      </c>
      <c r="E18" s="161">
        <f t="shared" si="1"/>
        <v>0.76</v>
      </c>
    </row>
    <row r="19" spans="2:10" ht="15.6">
      <c r="B19" s="162">
        <v>2017</v>
      </c>
      <c r="C19" s="24">
        <v>62</v>
      </c>
      <c r="D19" s="24">
        <f t="shared" si="0"/>
        <v>-26</v>
      </c>
      <c r="E19" s="161">
        <f t="shared" si="1"/>
        <v>-0.29545454545454547</v>
      </c>
    </row>
    <row r="20" spans="2:10" ht="15.6">
      <c r="B20" s="16">
        <v>2018</v>
      </c>
      <c r="C20" s="24">
        <v>112</v>
      </c>
      <c r="D20" s="24">
        <f t="shared" si="0"/>
        <v>50</v>
      </c>
      <c r="E20" s="161">
        <f t="shared" si="1"/>
        <v>0.80645161290322576</v>
      </c>
    </row>
    <row r="21" spans="2:10" ht="15.6">
      <c r="B21" s="16">
        <v>2019</v>
      </c>
      <c r="C21" s="24">
        <v>134</v>
      </c>
      <c r="D21" s="24">
        <f t="shared" si="0"/>
        <v>22</v>
      </c>
      <c r="E21" s="161">
        <f t="shared" si="1"/>
        <v>0.19642857142857142</v>
      </c>
    </row>
    <row r="22" spans="2:10" ht="15.6">
      <c r="B22" s="16">
        <v>2020</v>
      </c>
      <c r="C22" s="24">
        <v>91</v>
      </c>
      <c r="D22" s="24">
        <f t="shared" si="0"/>
        <v>-43</v>
      </c>
      <c r="E22" s="161">
        <f t="shared" si="1"/>
        <v>-0.32089552238805968</v>
      </c>
    </row>
    <row r="23" spans="2:10" ht="15.6">
      <c r="B23" s="16">
        <v>2021</v>
      </c>
      <c r="C23" s="24">
        <v>101</v>
      </c>
      <c r="D23" s="24">
        <f t="shared" si="0"/>
        <v>10</v>
      </c>
      <c r="E23" s="161">
        <f t="shared" si="1"/>
        <v>0.10989010989010989</v>
      </c>
    </row>
    <row r="24" spans="2:10" ht="15.6">
      <c r="B24" s="16">
        <v>2022</v>
      </c>
      <c r="C24" s="24">
        <v>55</v>
      </c>
      <c r="D24" s="24">
        <f t="shared" si="0"/>
        <v>-46</v>
      </c>
      <c r="E24" s="161">
        <f t="shared" si="1"/>
        <v>-0.45544554455445546</v>
      </c>
    </row>
    <row r="25" spans="2:10" customFormat="1" ht="15.6">
      <c r="B25" s="16">
        <v>2023</v>
      </c>
      <c r="C25" s="24">
        <v>103</v>
      </c>
      <c r="D25" s="24">
        <f t="shared" si="0"/>
        <v>48</v>
      </c>
      <c r="E25" s="161">
        <f t="shared" si="1"/>
        <v>0.87272727272727268</v>
      </c>
      <c r="F25" s="27"/>
      <c r="G25" s="27"/>
      <c r="H25" s="27"/>
      <c r="I25" s="27"/>
      <c r="J25" s="27"/>
    </row>
    <row r="26" spans="2:10" customFormat="1" ht="15.6">
      <c r="B26" s="16" t="s">
        <v>160</v>
      </c>
      <c r="C26" s="24">
        <f>+armas_de_fuego_mensual_!C18</f>
        <v>40</v>
      </c>
      <c r="D26" s="24">
        <f t="shared" si="0"/>
        <v>-63</v>
      </c>
      <c r="E26" s="161">
        <f t="shared" si="1"/>
        <v>-0.61165048543689315</v>
      </c>
      <c r="F26" s="27"/>
      <c r="G26" s="27"/>
      <c r="H26" s="27"/>
      <c r="I26" s="27"/>
      <c r="J26" s="27"/>
    </row>
    <row r="27" spans="2:10" customFormat="1">
      <c r="B27" s="379" t="s">
        <v>155</v>
      </c>
      <c r="C27" s="379"/>
      <c r="D27" s="379"/>
      <c r="E27" s="379"/>
      <c r="F27" s="27"/>
      <c r="G27" s="27"/>
      <c r="H27" s="27"/>
      <c r="I27" s="27"/>
      <c r="J27" s="27"/>
    </row>
    <row r="28" spans="2:10">
      <c r="B28" s="208" t="s">
        <v>285</v>
      </c>
    </row>
    <row r="30" spans="2:10" customFormat="1">
      <c r="B30" s="27"/>
      <c r="C30" s="27"/>
      <c r="D30" s="27"/>
      <c r="E30" s="27"/>
      <c r="F30" s="27"/>
      <c r="G30" s="27"/>
      <c r="H30" s="27"/>
      <c r="I30" s="27" t="s">
        <v>79</v>
      </c>
      <c r="J30" s="27"/>
    </row>
    <row r="37" spans="2:10" customFormat="1">
      <c r="B37" s="27"/>
      <c r="C37" s="27"/>
      <c r="D37" s="27"/>
      <c r="E37" s="27"/>
      <c r="F37" s="27"/>
      <c r="G37" s="27"/>
      <c r="H37" s="27"/>
      <c r="I37" s="27"/>
      <c r="J37" s="64"/>
    </row>
  </sheetData>
  <mergeCells count="4">
    <mergeCell ref="B3:E3"/>
    <mergeCell ref="B4:E4"/>
    <mergeCell ref="B5:E5"/>
    <mergeCell ref="B27:E2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C73C-FFD6-4CC2-8B00-0F45F715C031}">
  <dimension ref="C3:P22"/>
  <sheetViews>
    <sheetView topLeftCell="B4" workbookViewId="0">
      <selection activeCell="J19" sqref="J19"/>
    </sheetView>
  </sheetViews>
  <sheetFormatPr baseColWidth="10" defaultRowHeight="15.6"/>
  <cols>
    <col min="1" max="2" width="11.5546875" style="6" customWidth="1"/>
    <col min="3" max="3" width="20.109375" style="6" customWidth="1"/>
    <col min="4" max="4" width="15.21875" style="1" customWidth="1"/>
    <col min="5" max="11" width="11.5546875" style="1" customWidth="1"/>
    <col min="12" max="12" width="14" style="1" bestFit="1" customWidth="1"/>
    <col min="13" max="13" width="11.5546875" style="1" customWidth="1"/>
    <col min="14" max="14" width="12.21875" style="1" bestFit="1" customWidth="1"/>
    <col min="15" max="15" width="11.5546875" style="1" customWidth="1"/>
    <col min="16" max="16" width="11.77734375" style="6" customWidth="1"/>
    <col min="17" max="17" width="11.5546875" style="6" customWidth="1"/>
    <col min="18" max="16384" width="11.5546875" style="6"/>
  </cols>
  <sheetData>
    <row r="3" spans="3:16">
      <c r="C3" s="337" t="s">
        <v>21</v>
      </c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3:16">
      <c r="C4" s="338" t="s">
        <v>1</v>
      </c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</row>
    <row r="5" spans="3:16" ht="17.399999999999999">
      <c r="C5" s="3"/>
      <c r="D5" s="339" t="s">
        <v>4</v>
      </c>
      <c r="E5" s="339"/>
      <c r="F5" s="339"/>
      <c r="G5" s="339"/>
      <c r="H5" s="339"/>
      <c r="I5" s="339"/>
      <c r="J5" s="339"/>
      <c r="K5" s="339"/>
      <c r="L5" s="339"/>
      <c r="M5" s="339"/>
      <c r="N5" s="4"/>
      <c r="O5" s="4"/>
      <c r="P5" s="339" t="s">
        <v>3</v>
      </c>
    </row>
    <row r="6" spans="3:16" ht="17.399999999999999">
      <c r="C6" s="4" t="s">
        <v>22</v>
      </c>
      <c r="D6" s="5" t="s">
        <v>7</v>
      </c>
      <c r="E6" s="5" t="s">
        <v>8</v>
      </c>
      <c r="F6" s="4" t="s">
        <v>9</v>
      </c>
      <c r="G6" s="5" t="s">
        <v>10</v>
      </c>
      <c r="H6" s="5" t="s">
        <v>23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4" t="s">
        <v>24</v>
      </c>
      <c r="P6" s="339"/>
    </row>
    <row r="7" spans="3:16" ht="17.399999999999999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3:16" ht="17.399999999999999">
      <c r="C8" s="9" t="s">
        <v>25</v>
      </c>
      <c r="D8" s="10">
        <v>3</v>
      </c>
      <c r="E8" s="11">
        <v>2</v>
      </c>
      <c r="F8" s="11">
        <v>9</v>
      </c>
      <c r="G8" s="11">
        <v>2</v>
      </c>
      <c r="H8" s="11">
        <v>3</v>
      </c>
      <c r="I8" s="11">
        <v>5</v>
      </c>
      <c r="J8" s="11">
        <v>3</v>
      </c>
      <c r="K8" s="11"/>
      <c r="L8" s="11"/>
      <c r="M8" s="11"/>
      <c r="N8" s="11"/>
      <c r="O8" s="11"/>
      <c r="P8" s="11">
        <f t="shared" ref="P8:P18" si="0">SUM(D8:O8)</f>
        <v>27</v>
      </c>
    </row>
    <row r="9" spans="3:16" ht="17.399999999999999">
      <c r="C9" s="9" t="s">
        <v>26</v>
      </c>
      <c r="D9" s="10">
        <v>5</v>
      </c>
      <c r="E9" s="11">
        <v>5</v>
      </c>
      <c r="F9" s="11">
        <v>2</v>
      </c>
      <c r="G9" s="11">
        <v>3</v>
      </c>
      <c r="H9" s="11">
        <v>10</v>
      </c>
      <c r="I9" s="11">
        <v>8</v>
      </c>
      <c r="J9" s="11">
        <v>7</v>
      </c>
      <c r="K9" s="11"/>
      <c r="L9" s="11"/>
      <c r="M9" s="11"/>
      <c r="N9" s="11"/>
      <c r="O9" s="11"/>
      <c r="P9" s="11">
        <f t="shared" si="0"/>
        <v>40</v>
      </c>
    </row>
    <row r="10" spans="3:16" ht="17.399999999999999">
      <c r="C10" s="2" t="s">
        <v>27</v>
      </c>
      <c r="D10" s="1">
        <v>9</v>
      </c>
      <c r="E10" s="11">
        <v>17</v>
      </c>
      <c r="F10" s="11">
        <v>23</v>
      </c>
      <c r="G10" s="11">
        <v>25</v>
      </c>
      <c r="H10" s="11">
        <v>17</v>
      </c>
      <c r="I10" s="11">
        <v>11</v>
      </c>
      <c r="J10" s="11">
        <v>13</v>
      </c>
      <c r="K10" s="11"/>
      <c r="L10" s="11"/>
      <c r="M10" s="11"/>
      <c r="N10" s="11"/>
      <c r="O10" s="11"/>
      <c r="P10" s="11">
        <f t="shared" si="0"/>
        <v>115</v>
      </c>
    </row>
    <row r="11" spans="3:16" ht="17.399999999999999">
      <c r="C11" s="2" t="s">
        <v>28</v>
      </c>
      <c r="D11" s="1">
        <v>23</v>
      </c>
      <c r="E11" s="11">
        <v>22</v>
      </c>
      <c r="F11" s="11">
        <v>22</v>
      </c>
      <c r="G11" s="11">
        <v>28</v>
      </c>
      <c r="H11" s="11">
        <v>41</v>
      </c>
      <c r="I11" s="11">
        <v>31</v>
      </c>
      <c r="J11" s="11">
        <v>33</v>
      </c>
      <c r="K11" s="11"/>
      <c r="L11" s="11"/>
      <c r="M11" s="11"/>
      <c r="N11" s="11"/>
      <c r="O11" s="11"/>
      <c r="P11" s="11">
        <f t="shared" si="0"/>
        <v>200</v>
      </c>
    </row>
    <row r="12" spans="3:16" ht="17.399999999999999">
      <c r="C12" s="2" t="s">
        <v>29</v>
      </c>
      <c r="D12" s="1">
        <v>23</v>
      </c>
      <c r="E12" s="11">
        <v>32</v>
      </c>
      <c r="F12" s="11">
        <v>46</v>
      </c>
      <c r="G12" s="11">
        <v>29</v>
      </c>
      <c r="H12" s="11">
        <v>42</v>
      </c>
      <c r="I12" s="11">
        <v>36</v>
      </c>
      <c r="J12" s="11">
        <v>25</v>
      </c>
      <c r="K12" s="11"/>
      <c r="L12" s="11"/>
      <c r="M12" s="11"/>
      <c r="N12" s="11"/>
      <c r="O12" s="11"/>
      <c r="P12" s="11">
        <f t="shared" si="0"/>
        <v>233</v>
      </c>
    </row>
    <row r="13" spans="3:16" ht="17.399999999999999">
      <c r="C13" s="2" t="s">
        <v>30</v>
      </c>
      <c r="D13" s="1">
        <v>19</v>
      </c>
      <c r="E13" s="11">
        <v>27</v>
      </c>
      <c r="F13" s="11">
        <v>31</v>
      </c>
      <c r="G13" s="11">
        <v>36</v>
      </c>
      <c r="H13" s="11">
        <v>45</v>
      </c>
      <c r="I13" s="11">
        <v>36</v>
      </c>
      <c r="J13" s="11">
        <v>37</v>
      </c>
      <c r="K13" s="11"/>
      <c r="L13" s="11"/>
      <c r="M13" s="11"/>
      <c r="N13" s="11"/>
      <c r="O13" s="11"/>
      <c r="P13" s="11">
        <f t="shared" si="0"/>
        <v>231</v>
      </c>
    </row>
    <row r="14" spans="3:16" ht="17.399999999999999">
      <c r="C14" s="2" t="s">
        <v>31</v>
      </c>
      <c r="D14" s="1">
        <v>18</v>
      </c>
      <c r="E14" s="11">
        <v>18</v>
      </c>
      <c r="F14" s="11">
        <v>33</v>
      </c>
      <c r="G14" s="11">
        <v>43</v>
      </c>
      <c r="H14" s="11">
        <v>44</v>
      </c>
      <c r="I14" s="11">
        <v>37</v>
      </c>
      <c r="J14" s="11">
        <v>29</v>
      </c>
      <c r="K14" s="11"/>
      <c r="L14" s="11"/>
      <c r="M14" s="11"/>
      <c r="N14" s="11"/>
      <c r="O14" s="11"/>
      <c r="P14" s="11">
        <f t="shared" si="0"/>
        <v>222</v>
      </c>
    </row>
    <row r="15" spans="3:16" ht="17.399999999999999">
      <c r="C15" s="2" t="s">
        <v>32</v>
      </c>
      <c r="D15" s="1">
        <v>18</v>
      </c>
      <c r="E15" s="11">
        <v>19</v>
      </c>
      <c r="F15" s="11">
        <v>34</v>
      </c>
      <c r="G15" s="11">
        <v>19</v>
      </c>
      <c r="H15" s="11">
        <v>21</v>
      </c>
      <c r="I15" s="11">
        <v>21</v>
      </c>
      <c r="J15" s="11">
        <v>11</v>
      </c>
      <c r="K15" s="11"/>
      <c r="L15" s="11"/>
      <c r="M15" s="11"/>
      <c r="N15" s="11"/>
      <c r="O15" s="11"/>
      <c r="P15" s="11">
        <f t="shared" si="0"/>
        <v>143</v>
      </c>
    </row>
    <row r="16" spans="3:16" ht="17.399999999999999">
      <c r="C16" s="2" t="s">
        <v>33</v>
      </c>
      <c r="D16" s="1">
        <v>10</v>
      </c>
      <c r="E16" s="11">
        <v>14</v>
      </c>
      <c r="F16" s="11">
        <v>13</v>
      </c>
      <c r="G16" s="11">
        <v>9</v>
      </c>
      <c r="H16" s="11">
        <v>12</v>
      </c>
      <c r="I16" s="11">
        <v>12</v>
      </c>
      <c r="J16" s="11">
        <v>18</v>
      </c>
      <c r="K16" s="11"/>
      <c r="L16" s="11"/>
      <c r="M16" s="11"/>
      <c r="N16" s="11"/>
      <c r="O16" s="11"/>
      <c r="P16" s="11">
        <f t="shared" si="0"/>
        <v>88</v>
      </c>
    </row>
    <row r="17" spans="3:16" ht="17.399999999999999">
      <c r="C17" s="2" t="s">
        <v>34</v>
      </c>
      <c r="D17" s="1">
        <v>22</v>
      </c>
      <c r="E17" s="11">
        <v>10</v>
      </c>
      <c r="F17" s="11">
        <v>20</v>
      </c>
      <c r="G17" s="11">
        <v>16</v>
      </c>
      <c r="H17" s="11">
        <v>14</v>
      </c>
      <c r="I17" s="11">
        <v>9</v>
      </c>
      <c r="J17" s="11">
        <v>13</v>
      </c>
      <c r="K17" s="11"/>
      <c r="L17" s="11"/>
      <c r="M17" s="11"/>
      <c r="N17" s="11"/>
      <c r="O17" s="11"/>
      <c r="P17" s="11">
        <f t="shared" si="0"/>
        <v>104</v>
      </c>
    </row>
    <row r="18" spans="3:16" ht="17.399999999999999">
      <c r="C18" s="2" t="s">
        <v>35</v>
      </c>
      <c r="D18" s="1">
        <v>25</v>
      </c>
      <c r="E18" s="11">
        <v>21</v>
      </c>
      <c r="F18" s="11">
        <v>18</v>
      </c>
      <c r="G18" s="11">
        <v>22</v>
      </c>
      <c r="H18" s="11">
        <v>14</v>
      </c>
      <c r="I18" s="11">
        <v>21</v>
      </c>
      <c r="J18" s="11">
        <v>14</v>
      </c>
      <c r="K18" s="11"/>
      <c r="L18" s="11"/>
      <c r="M18" s="11"/>
      <c r="N18" s="11"/>
      <c r="O18" s="11"/>
      <c r="P18" s="11">
        <f t="shared" si="0"/>
        <v>135</v>
      </c>
    </row>
    <row r="19" spans="3:16">
      <c r="C19" s="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3:16" ht="17.399999999999999">
      <c r="C20" s="4" t="s">
        <v>3</v>
      </c>
      <c r="D20" s="4">
        <f t="shared" ref="D20:P20" si="1">SUM(D8:D19)</f>
        <v>175</v>
      </c>
      <c r="E20" s="13">
        <f t="shared" si="1"/>
        <v>187</v>
      </c>
      <c r="F20" s="13">
        <f t="shared" si="1"/>
        <v>251</v>
      </c>
      <c r="G20" s="13">
        <f t="shared" si="1"/>
        <v>232</v>
      </c>
      <c r="H20" s="13">
        <f t="shared" si="1"/>
        <v>263</v>
      </c>
      <c r="I20" s="13">
        <f t="shared" si="1"/>
        <v>227</v>
      </c>
      <c r="J20" s="13">
        <f t="shared" si="1"/>
        <v>203</v>
      </c>
      <c r="K20" s="13">
        <f t="shared" si="1"/>
        <v>0</v>
      </c>
      <c r="L20" s="13">
        <f t="shared" si="1"/>
        <v>0</v>
      </c>
      <c r="M20" s="13">
        <f t="shared" si="1"/>
        <v>0</v>
      </c>
      <c r="N20" s="13">
        <f t="shared" si="1"/>
        <v>0</v>
      </c>
      <c r="O20" s="13">
        <f t="shared" si="1"/>
        <v>0</v>
      </c>
      <c r="P20" s="13">
        <f t="shared" si="1"/>
        <v>1538</v>
      </c>
    </row>
    <row r="21" spans="3:16">
      <c r="C21" s="340" t="s">
        <v>268</v>
      </c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</row>
    <row r="22" spans="3:16">
      <c r="C22" s="7"/>
      <c r="P22" s="7"/>
    </row>
  </sheetData>
  <mergeCells count="5">
    <mergeCell ref="C3:P3"/>
    <mergeCell ref="C4:P4"/>
    <mergeCell ref="D5:M5"/>
    <mergeCell ref="P5:P6"/>
    <mergeCell ref="C21:P2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2AA7-77E2-4037-9831-339198ECB567}">
  <dimension ref="B3:V25"/>
  <sheetViews>
    <sheetView workbookViewId="0">
      <selection activeCell="G17" sqref="G17"/>
    </sheetView>
  </sheetViews>
  <sheetFormatPr baseColWidth="10" defaultRowHeight="15"/>
  <cols>
    <col min="1" max="1" width="11.5546875" style="27" customWidth="1"/>
    <col min="2" max="4" width="31.5546875" style="27" customWidth="1"/>
    <col min="5" max="5" width="26.33203125" style="27" customWidth="1"/>
    <col min="6" max="6" width="11.5546875" style="27" customWidth="1"/>
    <col min="7" max="7" width="13" style="27" customWidth="1"/>
    <col min="8" max="8" width="22.44140625" style="27" bestFit="1" customWidth="1"/>
    <col min="9" max="9" width="11.5546875" style="27" customWidth="1"/>
    <col min="10" max="16384" width="11.5546875" style="27"/>
  </cols>
  <sheetData>
    <row r="3" spans="2:22" ht="17.399999999999999">
      <c r="B3" s="374" t="s">
        <v>44</v>
      </c>
      <c r="C3" s="374"/>
      <c r="D3" s="374"/>
    </row>
    <row r="4" spans="2:22" ht="17.399999999999999">
      <c r="B4" s="374" t="s">
        <v>152</v>
      </c>
      <c r="C4" s="374"/>
      <c r="D4" s="374"/>
    </row>
    <row r="5" spans="2:22" ht="15.6">
      <c r="B5" s="350" t="s">
        <v>257</v>
      </c>
      <c r="C5" s="350"/>
      <c r="D5" s="350"/>
    </row>
    <row r="6" spans="2:22" ht="16.2" thickBot="1">
      <c r="B6" s="59" t="s">
        <v>4</v>
      </c>
      <c r="C6" s="59" t="s">
        <v>126</v>
      </c>
      <c r="D6" s="59" t="s">
        <v>1</v>
      </c>
      <c r="U6" s="27" t="s">
        <v>159</v>
      </c>
      <c r="V6" s="46">
        <v>2023</v>
      </c>
    </row>
    <row r="7" spans="2:22" ht="17.399999999999999">
      <c r="B7" s="16" t="s">
        <v>7</v>
      </c>
      <c r="C7" s="163">
        <v>5</v>
      </c>
      <c r="D7" s="24">
        <v>2</v>
      </c>
      <c r="U7" s="16" t="s">
        <v>7</v>
      </c>
      <c r="V7" s="163">
        <v>5</v>
      </c>
    </row>
    <row r="8" spans="2:22" ht="17.399999999999999">
      <c r="B8" s="16" t="s">
        <v>8</v>
      </c>
      <c r="C8" s="163">
        <v>6</v>
      </c>
      <c r="D8" s="24">
        <v>10</v>
      </c>
      <c r="U8" s="16" t="s">
        <v>8</v>
      </c>
      <c r="V8" s="163">
        <v>6</v>
      </c>
    </row>
    <row r="9" spans="2:22" ht="17.399999999999999">
      <c r="B9" s="16" t="s">
        <v>9</v>
      </c>
      <c r="C9" s="163">
        <v>5</v>
      </c>
      <c r="D9" s="24">
        <v>9</v>
      </c>
      <c r="U9" s="16" t="s">
        <v>9</v>
      </c>
      <c r="V9" s="163">
        <v>5</v>
      </c>
    </row>
    <row r="10" spans="2:22" ht="17.399999999999999">
      <c r="B10" s="16" t="s">
        <v>10</v>
      </c>
      <c r="C10" s="163">
        <v>23</v>
      </c>
      <c r="D10" s="24">
        <v>7</v>
      </c>
      <c r="U10" s="16" t="s">
        <v>10</v>
      </c>
      <c r="V10" s="163">
        <v>23</v>
      </c>
    </row>
    <row r="11" spans="2:22" ht="17.399999999999999">
      <c r="B11" s="16" t="s">
        <v>23</v>
      </c>
      <c r="C11" s="163">
        <v>12</v>
      </c>
      <c r="D11" s="24">
        <v>2</v>
      </c>
      <c r="U11" s="16" t="s">
        <v>23</v>
      </c>
      <c r="V11" s="163">
        <v>12</v>
      </c>
    </row>
    <row r="12" spans="2:22" ht="17.399999999999999">
      <c r="B12" s="16" t="s">
        <v>12</v>
      </c>
      <c r="C12" s="163">
        <v>4</v>
      </c>
      <c r="D12" s="24">
        <v>7</v>
      </c>
      <c r="U12" s="16" t="s">
        <v>12</v>
      </c>
      <c r="V12" s="163">
        <v>4</v>
      </c>
    </row>
    <row r="13" spans="2:22" ht="17.399999999999999">
      <c r="B13" s="16" t="s">
        <v>13</v>
      </c>
      <c r="C13" s="163">
        <v>7</v>
      </c>
      <c r="D13" s="24">
        <v>3</v>
      </c>
      <c r="U13" s="16" t="s">
        <v>13</v>
      </c>
      <c r="V13" s="163">
        <v>7</v>
      </c>
    </row>
    <row r="14" spans="2:22" ht="17.399999999999999">
      <c r="B14" s="16" t="s">
        <v>14</v>
      </c>
      <c r="C14" s="163"/>
      <c r="D14" s="163"/>
      <c r="U14" s="16" t="s">
        <v>14</v>
      </c>
      <c r="V14" s="163">
        <v>2</v>
      </c>
    </row>
    <row r="15" spans="2:22" ht="17.399999999999999">
      <c r="B15" s="16" t="s">
        <v>15</v>
      </c>
      <c r="C15" s="163"/>
      <c r="D15" s="163"/>
      <c r="U15" s="16" t="s">
        <v>15</v>
      </c>
      <c r="V15" s="163">
        <v>2</v>
      </c>
    </row>
    <row r="16" spans="2:22" ht="17.399999999999999">
      <c r="B16" s="16" t="s">
        <v>16</v>
      </c>
      <c r="C16" s="163"/>
      <c r="D16" s="163"/>
      <c r="U16" s="16" t="s">
        <v>16</v>
      </c>
      <c r="V16" s="163">
        <v>16</v>
      </c>
    </row>
    <row r="17" spans="2:22" ht="17.399999999999999">
      <c r="B17" s="16" t="s">
        <v>17</v>
      </c>
      <c r="C17" s="163"/>
      <c r="D17" s="163"/>
      <c r="U17" s="16" t="s">
        <v>17</v>
      </c>
      <c r="V17" s="163">
        <v>5</v>
      </c>
    </row>
    <row r="18" spans="2:22" ht="18" thickBot="1">
      <c r="B18" s="218" t="s">
        <v>24</v>
      </c>
      <c r="C18" s="260"/>
      <c r="D18" s="260"/>
      <c r="E18" s="59" t="s">
        <v>161</v>
      </c>
      <c r="U18" s="16" t="s">
        <v>24</v>
      </c>
      <c r="V18" s="163">
        <v>16</v>
      </c>
    </row>
    <row r="19" spans="2:22" ht="15.6" thickTop="1">
      <c r="B19" s="59" t="s">
        <v>3</v>
      </c>
      <c r="C19" s="59">
        <f>SUM(C7:C18)</f>
        <v>62</v>
      </c>
      <c r="D19" s="59">
        <f>SUM(D7:D18)</f>
        <v>40</v>
      </c>
      <c r="E19" s="317">
        <f>((D19-C19)/C19)</f>
        <v>-0.35483870967741937</v>
      </c>
    </row>
    <row r="20" spans="2:22">
      <c r="B20" s="352" t="s">
        <v>155</v>
      </c>
      <c r="C20" s="352"/>
      <c r="D20" s="352"/>
    </row>
    <row r="25" spans="2:22">
      <c r="I25" s="40"/>
    </row>
  </sheetData>
  <mergeCells count="4">
    <mergeCell ref="B3:D3"/>
    <mergeCell ref="B4:D4"/>
    <mergeCell ref="B5:D5"/>
    <mergeCell ref="B20:D2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EECA5-8DC0-426E-B4DF-ABCC443E41FB}">
  <dimension ref="B1:O20"/>
  <sheetViews>
    <sheetView workbookViewId="0">
      <selection activeCell="C7" sqref="C7:N13"/>
    </sheetView>
  </sheetViews>
  <sheetFormatPr baseColWidth="10" defaultColWidth="11.33203125" defaultRowHeight="15.6"/>
  <cols>
    <col min="1" max="1" width="11.33203125" style="164" customWidth="1"/>
    <col min="2" max="2" width="16.88671875" style="164" customWidth="1"/>
    <col min="3" max="3" width="14" style="164" bestFit="1" customWidth="1"/>
    <col min="4" max="5" width="10" style="164" customWidth="1"/>
    <col min="6" max="6" width="8.88671875" style="164" customWidth="1"/>
    <col min="7" max="7" width="8.5546875" style="164" customWidth="1"/>
    <col min="8" max="8" width="13.77734375" style="164" bestFit="1" customWidth="1"/>
    <col min="9" max="9" width="14" style="164" customWidth="1"/>
    <col min="10" max="10" width="18.33203125" style="164" bestFit="1" customWidth="1"/>
    <col min="11" max="11" width="11.33203125" style="164" bestFit="1" customWidth="1"/>
    <col min="12" max="12" width="11.33203125" style="164" customWidth="1"/>
    <col min="13" max="13" width="11.33203125" style="164"/>
    <col min="14" max="14" width="13.88671875" style="164" bestFit="1" customWidth="1"/>
    <col min="15" max="16384" width="11.33203125" style="164"/>
  </cols>
  <sheetData>
    <row r="1" spans="2:15">
      <c r="B1" s="165"/>
      <c r="C1" s="165"/>
    </row>
    <row r="2" spans="2:15">
      <c r="B2" s="165"/>
      <c r="C2" s="165"/>
    </row>
    <row r="3" spans="2:15">
      <c r="B3" s="350" t="s">
        <v>162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</row>
    <row r="4" spans="2:15">
      <c r="B4" s="351" t="s">
        <v>277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</row>
    <row r="5" spans="2:15">
      <c r="B5" s="166"/>
      <c r="C5" s="380" t="s">
        <v>163</v>
      </c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217"/>
      <c r="O5" s="167"/>
    </row>
    <row r="6" spans="2:15" ht="16.2" thickBot="1">
      <c r="B6" s="34" t="s">
        <v>4</v>
      </c>
      <c r="C6" s="34" t="s">
        <v>164</v>
      </c>
      <c r="D6" s="34" t="s">
        <v>165</v>
      </c>
      <c r="E6" s="34" t="s">
        <v>166</v>
      </c>
      <c r="F6" s="34" t="s">
        <v>167</v>
      </c>
      <c r="G6" s="34" t="s">
        <v>168</v>
      </c>
      <c r="H6" s="34" t="s">
        <v>169</v>
      </c>
      <c r="I6" s="34" t="s">
        <v>170</v>
      </c>
      <c r="J6" s="34" t="s">
        <v>171</v>
      </c>
      <c r="K6" s="34" t="s">
        <v>172</v>
      </c>
      <c r="L6" s="34" t="s">
        <v>173</v>
      </c>
      <c r="M6" s="34" t="s">
        <v>174</v>
      </c>
      <c r="N6" s="167" t="s">
        <v>253</v>
      </c>
      <c r="O6" s="167" t="s">
        <v>3</v>
      </c>
    </row>
    <row r="7" spans="2:15">
      <c r="B7" s="16" t="s">
        <v>7</v>
      </c>
      <c r="C7" s="199">
        <v>0</v>
      </c>
      <c r="D7" s="199">
        <v>0</v>
      </c>
      <c r="E7" s="199">
        <v>0</v>
      </c>
      <c r="F7" s="199">
        <v>0</v>
      </c>
      <c r="G7" s="199">
        <v>202</v>
      </c>
      <c r="H7" s="199">
        <v>0</v>
      </c>
      <c r="I7" s="199">
        <v>6</v>
      </c>
      <c r="J7" s="199">
        <v>5</v>
      </c>
      <c r="K7" s="199">
        <v>0</v>
      </c>
      <c r="L7" s="199">
        <v>0</v>
      </c>
      <c r="M7" s="199">
        <v>24</v>
      </c>
      <c r="N7" s="287">
        <v>476</v>
      </c>
      <c r="O7" s="287">
        <f>SUM(C7:N7)</f>
        <v>713</v>
      </c>
    </row>
    <row r="8" spans="2:15">
      <c r="B8" s="16" t="s">
        <v>8</v>
      </c>
      <c r="C8" s="199">
        <v>0</v>
      </c>
      <c r="D8" s="199">
        <v>0</v>
      </c>
      <c r="E8" s="199">
        <v>0</v>
      </c>
      <c r="F8" s="199">
        <v>59</v>
      </c>
      <c r="G8" s="199">
        <v>4</v>
      </c>
      <c r="H8" s="199">
        <v>0</v>
      </c>
      <c r="I8" s="199">
        <v>1</v>
      </c>
      <c r="J8" s="199">
        <v>3</v>
      </c>
      <c r="K8" s="199">
        <v>0</v>
      </c>
      <c r="L8" s="199">
        <v>0</v>
      </c>
      <c r="M8" s="199">
        <v>16</v>
      </c>
      <c r="N8" s="287">
        <v>60</v>
      </c>
      <c r="O8" s="287">
        <f t="shared" ref="O8:O13" si="0">SUM(C8:N8)</f>
        <v>143</v>
      </c>
    </row>
    <row r="9" spans="2:15">
      <c r="B9" s="16" t="s">
        <v>9</v>
      </c>
      <c r="C9" s="199">
        <v>0</v>
      </c>
      <c r="D9" s="199">
        <v>0</v>
      </c>
      <c r="E9" s="199">
        <v>0</v>
      </c>
      <c r="F9" s="199">
        <v>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6</v>
      </c>
      <c r="N9" s="287"/>
      <c r="O9" s="287">
        <f t="shared" si="0"/>
        <v>6</v>
      </c>
    </row>
    <row r="10" spans="2:15">
      <c r="B10" s="16" t="s">
        <v>10</v>
      </c>
      <c r="C10" s="199">
        <v>0</v>
      </c>
      <c r="D10" s="199">
        <v>0</v>
      </c>
      <c r="E10" s="199">
        <v>0</v>
      </c>
      <c r="F10" s="199">
        <v>0</v>
      </c>
      <c r="G10" s="199">
        <v>0</v>
      </c>
      <c r="H10" s="199">
        <v>0</v>
      </c>
      <c r="I10" s="199">
        <v>0</v>
      </c>
      <c r="J10" s="199">
        <v>0</v>
      </c>
      <c r="K10" s="199">
        <v>0</v>
      </c>
      <c r="L10" s="199">
        <v>0</v>
      </c>
      <c r="M10" s="199">
        <v>11</v>
      </c>
      <c r="N10" s="287"/>
      <c r="O10" s="287">
        <f t="shared" si="0"/>
        <v>11</v>
      </c>
    </row>
    <row r="11" spans="2:15">
      <c r="B11" s="16" t="s">
        <v>23</v>
      </c>
      <c r="C11" s="199">
        <v>0</v>
      </c>
      <c r="D11" s="199">
        <v>0</v>
      </c>
      <c r="E11" s="199">
        <v>0</v>
      </c>
      <c r="F11" s="199">
        <v>0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12</v>
      </c>
      <c r="N11" s="287"/>
      <c r="O11" s="287">
        <f t="shared" si="0"/>
        <v>12</v>
      </c>
    </row>
    <row r="12" spans="2:15">
      <c r="B12" s="16" t="s">
        <v>12</v>
      </c>
      <c r="C12" s="199">
        <v>0</v>
      </c>
      <c r="D12" s="199">
        <v>0</v>
      </c>
      <c r="E12" s="199">
        <v>0</v>
      </c>
      <c r="F12" s="199">
        <v>54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14</v>
      </c>
      <c r="N12" s="287"/>
      <c r="O12" s="287">
        <f t="shared" si="0"/>
        <v>68</v>
      </c>
    </row>
    <row r="13" spans="2:15">
      <c r="B13" s="16" t="s">
        <v>13</v>
      </c>
      <c r="C13" s="199">
        <v>0</v>
      </c>
      <c r="D13" s="199">
        <v>0</v>
      </c>
      <c r="E13" s="199">
        <v>0</v>
      </c>
      <c r="F13" s="199">
        <v>0</v>
      </c>
      <c r="G13" s="199">
        <v>0</v>
      </c>
      <c r="H13" s="199">
        <v>0</v>
      </c>
      <c r="I13" s="199">
        <v>4</v>
      </c>
      <c r="J13" s="199">
        <v>0</v>
      </c>
      <c r="K13" s="199">
        <v>5</v>
      </c>
      <c r="L13" s="199">
        <v>0</v>
      </c>
      <c r="M13" s="199">
        <v>26</v>
      </c>
      <c r="N13" s="287">
        <v>7</v>
      </c>
      <c r="O13" s="287">
        <f t="shared" si="0"/>
        <v>42</v>
      </c>
    </row>
    <row r="14" spans="2:15">
      <c r="B14" s="16" t="s">
        <v>14</v>
      </c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287"/>
      <c r="O14" s="287"/>
    </row>
    <row r="15" spans="2:15">
      <c r="B15" s="16" t="s">
        <v>15</v>
      </c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287"/>
    </row>
    <row r="16" spans="2:15">
      <c r="B16" s="16" t="s">
        <v>16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287"/>
    </row>
    <row r="17" spans="2:15">
      <c r="B17" s="16" t="s">
        <v>17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287"/>
    </row>
    <row r="18" spans="2:15" ht="16.2" thickBot="1">
      <c r="B18" s="218" t="s">
        <v>24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97"/>
    </row>
    <row r="19" spans="2:15" ht="16.8" thickTop="1" thickBot="1">
      <c r="B19" s="34" t="s">
        <v>3</v>
      </c>
      <c r="C19" s="201">
        <f t="shared" ref="C19:O19" si="1">SUM(C7:C18)</f>
        <v>0</v>
      </c>
      <c r="D19" s="201">
        <f t="shared" si="1"/>
        <v>0</v>
      </c>
      <c r="E19" s="201">
        <f t="shared" si="1"/>
        <v>0</v>
      </c>
      <c r="F19" s="201">
        <f t="shared" si="1"/>
        <v>113</v>
      </c>
      <c r="G19" s="201">
        <f t="shared" si="1"/>
        <v>206</v>
      </c>
      <c r="H19" s="201">
        <f t="shared" si="1"/>
        <v>0</v>
      </c>
      <c r="I19" s="201">
        <f t="shared" si="1"/>
        <v>11</v>
      </c>
      <c r="J19" s="201">
        <f t="shared" si="1"/>
        <v>8</v>
      </c>
      <c r="K19" s="201">
        <f t="shared" si="1"/>
        <v>5</v>
      </c>
      <c r="L19" s="201">
        <f t="shared" si="1"/>
        <v>0</v>
      </c>
      <c r="M19" s="201">
        <f t="shared" si="1"/>
        <v>109</v>
      </c>
      <c r="N19" s="201">
        <f t="shared" si="1"/>
        <v>543</v>
      </c>
      <c r="O19" s="201">
        <f t="shared" si="1"/>
        <v>995</v>
      </c>
    </row>
    <row r="20" spans="2:15">
      <c r="B20" s="168" t="s">
        <v>175</v>
      </c>
    </row>
  </sheetData>
  <mergeCells count="3">
    <mergeCell ref="B4:O4"/>
    <mergeCell ref="C5:M5"/>
    <mergeCell ref="B3:O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2262-1F5E-4E00-A23E-5F21EECEA7EC}">
  <dimension ref="B3:S18"/>
  <sheetViews>
    <sheetView workbookViewId="0">
      <selection activeCell="D5" sqref="D5:D16"/>
    </sheetView>
  </sheetViews>
  <sheetFormatPr baseColWidth="10" defaultRowHeight="15"/>
  <cols>
    <col min="1" max="1" width="11.5546875" style="27" customWidth="1"/>
    <col min="2" max="2" width="19" style="27" customWidth="1"/>
    <col min="3" max="3" width="21.5546875" style="27" customWidth="1"/>
    <col min="4" max="4" width="22.77734375" style="27" bestFit="1" customWidth="1"/>
    <col min="5" max="5" width="15.21875" style="27" customWidth="1"/>
    <col min="6" max="6" width="11.5546875" style="27" customWidth="1"/>
    <col min="7" max="7" width="11.5546875" style="27"/>
    <col min="8" max="8" width="18.33203125" style="27" bestFit="1" customWidth="1"/>
    <col min="9" max="16384" width="11.5546875" style="27"/>
  </cols>
  <sheetData>
    <row r="3" spans="2:19" ht="15.6">
      <c r="B3" s="350" t="s">
        <v>263</v>
      </c>
      <c r="C3" s="350"/>
      <c r="D3" s="350"/>
      <c r="E3" s="350"/>
    </row>
    <row r="4" spans="2:19" ht="16.2" thickBot="1">
      <c r="B4" s="34" t="s">
        <v>176</v>
      </c>
      <c r="C4" s="34" t="s">
        <v>283</v>
      </c>
      <c r="D4" s="34" t="s">
        <v>282</v>
      </c>
      <c r="E4" s="167" t="s">
        <v>177</v>
      </c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</row>
    <row r="5" spans="2:19" ht="15.6">
      <c r="B5" s="16" t="s">
        <v>164</v>
      </c>
      <c r="C5" s="193">
        <v>0</v>
      </c>
      <c r="D5" s="193">
        <v>0</v>
      </c>
      <c r="E5" s="181">
        <v>0</v>
      </c>
    </row>
    <row r="6" spans="2:19" ht="15.6">
      <c r="B6" s="16" t="s">
        <v>165</v>
      </c>
      <c r="C6" s="193">
        <v>4</v>
      </c>
      <c r="D6" s="193">
        <v>0</v>
      </c>
      <c r="E6" s="181">
        <v>0</v>
      </c>
    </row>
    <row r="7" spans="2:19" ht="15.6">
      <c r="B7" s="16" t="s">
        <v>166</v>
      </c>
      <c r="C7" s="193">
        <v>1</v>
      </c>
      <c r="D7" s="193">
        <v>0</v>
      </c>
      <c r="E7" s="214">
        <f t="shared" ref="E7:E16" si="0">(D7-C7)/C7</f>
        <v>-1</v>
      </c>
    </row>
    <row r="8" spans="2:19" ht="15.6">
      <c r="B8" s="16" t="s">
        <v>167</v>
      </c>
      <c r="C8" s="193">
        <v>333</v>
      </c>
      <c r="D8" s="193">
        <v>113</v>
      </c>
      <c r="E8" s="214">
        <f t="shared" si="0"/>
        <v>-0.66066066066066065</v>
      </c>
      <c r="G8" s="164"/>
    </row>
    <row r="9" spans="2:19" ht="15.6">
      <c r="B9" s="16" t="s">
        <v>168</v>
      </c>
      <c r="C9" s="193">
        <v>2</v>
      </c>
      <c r="D9" s="193">
        <v>206</v>
      </c>
      <c r="E9" s="214">
        <f t="shared" si="0"/>
        <v>102</v>
      </c>
    </row>
    <row r="10" spans="2:19" ht="15.6">
      <c r="B10" s="16" t="s">
        <v>169</v>
      </c>
      <c r="C10" s="193">
        <v>0</v>
      </c>
      <c r="D10" s="193">
        <v>0</v>
      </c>
      <c r="E10" s="181">
        <v>0</v>
      </c>
    </row>
    <row r="11" spans="2:19" ht="15.6">
      <c r="B11" s="16" t="s">
        <v>170</v>
      </c>
      <c r="C11" s="193">
        <v>19</v>
      </c>
      <c r="D11" s="193">
        <v>11</v>
      </c>
      <c r="E11" s="214">
        <f>(D11-C11)/C11</f>
        <v>-0.42105263157894735</v>
      </c>
    </row>
    <row r="12" spans="2:19" ht="15.6">
      <c r="B12" s="16" t="s">
        <v>171</v>
      </c>
      <c r="C12" s="193">
        <v>2</v>
      </c>
      <c r="D12" s="193">
        <v>8</v>
      </c>
      <c r="E12" s="214">
        <f t="shared" si="0"/>
        <v>3</v>
      </c>
    </row>
    <row r="13" spans="2:19" ht="15.6">
      <c r="B13" s="16" t="s">
        <v>172</v>
      </c>
      <c r="C13" s="193">
        <v>0</v>
      </c>
      <c r="D13" s="193">
        <v>5</v>
      </c>
      <c r="E13" s="181">
        <v>0</v>
      </c>
    </row>
    <row r="14" spans="2:19" ht="15.6">
      <c r="B14" s="16" t="s">
        <v>173</v>
      </c>
      <c r="C14" s="193">
        <v>0</v>
      </c>
      <c r="D14" s="193">
        <v>0</v>
      </c>
      <c r="E14" s="181">
        <v>0</v>
      </c>
    </row>
    <row r="15" spans="2:19" customFormat="1" ht="15.6">
      <c r="B15" s="16" t="s">
        <v>174</v>
      </c>
      <c r="C15" s="295">
        <v>68</v>
      </c>
      <c r="D15" s="295">
        <v>109</v>
      </c>
      <c r="E15" s="214">
        <f t="shared" si="0"/>
        <v>0.6029411764705882</v>
      </c>
      <c r="F15" s="27"/>
      <c r="G15" s="27"/>
      <c r="H15" s="27"/>
    </row>
    <row r="16" spans="2:19" customFormat="1" ht="16.2" thickBot="1">
      <c r="B16" s="191" t="s">
        <v>179</v>
      </c>
      <c r="C16" s="296">
        <v>17</v>
      </c>
      <c r="D16" s="296">
        <v>543</v>
      </c>
      <c r="E16" s="215">
        <f t="shared" si="0"/>
        <v>30.941176470588236</v>
      </c>
      <c r="F16" s="27"/>
      <c r="G16" s="27"/>
      <c r="H16" s="27"/>
    </row>
    <row r="17" spans="2:7" customFormat="1" ht="15.6">
      <c r="B17" s="170" t="s">
        <v>180</v>
      </c>
      <c r="C17" s="170"/>
      <c r="D17" s="164"/>
      <c r="E17" s="27"/>
      <c r="F17" s="27"/>
      <c r="G17" s="27"/>
    </row>
    <row r="18" spans="2:7" customFormat="1" ht="15.6">
      <c r="B18" s="381" t="s">
        <v>181</v>
      </c>
      <c r="C18" s="381"/>
      <c r="D18" s="164"/>
      <c r="E18" s="27"/>
      <c r="F18" s="27"/>
      <c r="G18" s="27"/>
    </row>
  </sheetData>
  <mergeCells count="2">
    <mergeCell ref="B3:E3"/>
    <mergeCell ref="B18:C18"/>
  </mergeCells>
  <pageMargins left="0.70000000000000007" right="0.70000000000000007" top="0.75" bottom="0.75" header="0.30000000000000004" footer="0.3000000000000000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9B0E-EA8E-4BA7-B951-3FC015C00329}">
  <dimension ref="B2:K28"/>
  <sheetViews>
    <sheetView workbookViewId="0">
      <selection activeCell="D11" sqref="D11"/>
    </sheetView>
  </sheetViews>
  <sheetFormatPr baseColWidth="10" defaultColWidth="11.33203125" defaultRowHeight="15.6"/>
  <cols>
    <col min="1" max="1" width="11.33203125" style="24" customWidth="1"/>
    <col min="2" max="2" width="16.77734375" style="24" customWidth="1"/>
    <col min="3" max="3" width="21.6640625" style="24" customWidth="1"/>
    <col min="4" max="4" width="21.77734375" style="24" customWidth="1"/>
    <col min="5" max="5" width="16.88671875" style="24" customWidth="1"/>
    <col min="6" max="8" width="11.33203125" style="24" customWidth="1"/>
    <col min="9" max="9" width="19.44140625" style="24" customWidth="1"/>
    <col min="10" max="10" width="11.33203125" style="24" customWidth="1"/>
    <col min="11" max="16384" width="11.33203125" style="24"/>
  </cols>
  <sheetData>
    <row r="2" spans="2:11">
      <c r="B2" s="350" t="s">
        <v>182</v>
      </c>
      <c r="C2" s="350"/>
      <c r="D2" s="350"/>
      <c r="E2" s="350"/>
    </row>
    <row r="3" spans="2:11">
      <c r="B3" s="351" t="s">
        <v>1</v>
      </c>
      <c r="C3" s="351"/>
      <c r="D3" s="351"/>
      <c r="E3" s="351"/>
    </row>
    <row r="4" spans="2:11" ht="16.2" thickBot="1">
      <c r="B4" s="34" t="s">
        <v>4</v>
      </c>
      <c r="C4" s="34" t="s">
        <v>183</v>
      </c>
      <c r="D4" s="34" t="s">
        <v>184</v>
      </c>
      <c r="E4" s="34" t="s">
        <v>185</v>
      </c>
    </row>
    <row r="5" spans="2:11" ht="13.95" customHeight="1">
      <c r="B5" s="16" t="s">
        <v>7</v>
      </c>
      <c r="C5" s="200">
        <v>695871.26</v>
      </c>
      <c r="D5" s="200">
        <v>57891005.799999997</v>
      </c>
      <c r="E5" s="200">
        <v>0</v>
      </c>
    </row>
    <row r="6" spans="2:11">
      <c r="B6" s="16" t="s">
        <v>8</v>
      </c>
      <c r="C6" s="200">
        <v>120840.8</v>
      </c>
      <c r="D6" s="200">
        <v>128562440.48</v>
      </c>
      <c r="E6" s="200">
        <v>1000</v>
      </c>
      <c r="G6" s="164"/>
    </row>
    <row r="7" spans="2:11">
      <c r="B7" s="16" t="s">
        <v>9</v>
      </c>
      <c r="C7" s="200">
        <v>6522947.0599999996</v>
      </c>
      <c r="D7" s="200">
        <v>3486556348.4699998</v>
      </c>
      <c r="E7" s="200">
        <v>11</v>
      </c>
    </row>
    <row r="8" spans="2:11" ht="13.95" customHeight="1">
      <c r="B8" s="16" t="s">
        <v>10</v>
      </c>
      <c r="C8" s="200">
        <v>490263.39</v>
      </c>
      <c r="D8" s="200">
        <v>1855311215.45</v>
      </c>
      <c r="E8" s="200">
        <v>0</v>
      </c>
    </row>
    <row r="9" spans="2:11">
      <c r="B9" s="16" t="s">
        <v>23</v>
      </c>
      <c r="C9" s="200">
        <v>201860.48000000001</v>
      </c>
      <c r="D9" s="200">
        <v>117919196.75</v>
      </c>
      <c r="E9" s="200">
        <v>0</v>
      </c>
    </row>
    <row r="10" spans="2:11">
      <c r="B10" s="16" t="s">
        <v>12</v>
      </c>
      <c r="C10" s="200">
        <v>112939.75</v>
      </c>
      <c r="D10" s="200">
        <v>28213771.870000001</v>
      </c>
      <c r="E10" s="200">
        <v>0</v>
      </c>
    </row>
    <row r="11" spans="2:11">
      <c r="B11" s="16" t="s">
        <v>13</v>
      </c>
      <c r="C11" s="200">
        <v>188973.3</v>
      </c>
      <c r="D11" s="200">
        <v>414091590.49000001</v>
      </c>
      <c r="E11" s="200">
        <v>0</v>
      </c>
      <c r="H11" s="51"/>
      <c r="I11" s="51"/>
      <c r="J11" s="51"/>
      <c r="K11" s="51"/>
    </row>
    <row r="12" spans="2:11">
      <c r="B12" s="16" t="s">
        <v>14</v>
      </c>
      <c r="C12" s="200"/>
      <c r="D12" s="200"/>
      <c r="E12" s="200"/>
    </row>
    <row r="13" spans="2:11">
      <c r="B13" s="16" t="s">
        <v>15</v>
      </c>
      <c r="C13" s="200"/>
      <c r="D13" s="200"/>
      <c r="E13" s="200"/>
    </row>
    <row r="14" spans="2:11">
      <c r="B14" s="16" t="s">
        <v>16</v>
      </c>
      <c r="C14" s="200"/>
      <c r="D14" s="200"/>
      <c r="E14" s="200"/>
    </row>
    <row r="15" spans="2:11">
      <c r="B15" s="16" t="s">
        <v>17</v>
      </c>
      <c r="C15" s="200"/>
      <c r="D15" s="200"/>
      <c r="E15" s="200"/>
    </row>
    <row r="16" spans="2:11" ht="16.2" thickBot="1">
      <c r="B16" s="218" t="s">
        <v>24</v>
      </c>
      <c r="C16" s="219"/>
      <c r="D16" s="219"/>
      <c r="E16" s="219"/>
    </row>
    <row r="17" spans="2:5" ht="16.8" thickTop="1" thickBot="1">
      <c r="B17" s="34" t="s">
        <v>3</v>
      </c>
      <c r="C17" s="203">
        <f>SUM(C5:C16)</f>
        <v>8333696.0399999991</v>
      </c>
      <c r="D17" s="203">
        <f>SUM(D5:D16)</f>
        <v>6088545569.3099995</v>
      </c>
      <c r="E17" s="203">
        <f>SUM(E5:E16)</f>
        <v>1011</v>
      </c>
    </row>
    <row r="18" spans="2:5">
      <c r="B18" s="170" t="s">
        <v>180</v>
      </c>
      <c r="C18" s="170"/>
    </row>
    <row r="19" spans="2:5">
      <c r="B19" s="165" t="s">
        <v>181</v>
      </c>
      <c r="C19" s="165"/>
      <c r="D19" s="171"/>
    </row>
    <row r="20" spans="2:5">
      <c r="B20" s="343"/>
      <c r="C20" s="343"/>
      <c r="D20" s="343"/>
      <c r="E20" s="343"/>
    </row>
    <row r="28" spans="2:5">
      <c r="D28" s="172"/>
    </row>
  </sheetData>
  <mergeCells count="3">
    <mergeCell ref="B2:E2"/>
    <mergeCell ref="B3:E3"/>
    <mergeCell ref="B20:E2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6838-DF0E-49E5-8897-998E4E9ADD51}">
  <dimension ref="B3:L9"/>
  <sheetViews>
    <sheetView workbookViewId="0">
      <selection activeCell="C17" sqref="C17"/>
    </sheetView>
  </sheetViews>
  <sheetFormatPr baseColWidth="10" defaultColWidth="11.33203125" defaultRowHeight="15.6"/>
  <cols>
    <col min="1" max="2" width="11.33203125" style="164" customWidth="1"/>
    <col min="3" max="3" width="26.109375" style="164" customWidth="1"/>
    <col min="4" max="4" width="24.6640625" style="164" customWidth="1"/>
    <col min="5" max="5" width="11.6640625" style="164" customWidth="1"/>
    <col min="6" max="8" width="11.33203125" style="164" customWidth="1"/>
    <col min="9" max="9" width="29.33203125" style="164" customWidth="1"/>
    <col min="10" max="10" width="13.44140625" style="164" customWidth="1"/>
    <col min="11" max="11" width="19.44140625" style="164" customWidth="1"/>
    <col min="12" max="12" width="12.44140625" style="164" customWidth="1"/>
    <col min="13" max="13" width="11.33203125" style="164" customWidth="1"/>
    <col min="14" max="16384" width="11.33203125" style="164"/>
  </cols>
  <sheetData>
    <row r="3" spans="2:12">
      <c r="B3" s="350" t="s">
        <v>182</v>
      </c>
      <c r="C3" s="350"/>
      <c r="D3" s="350"/>
      <c r="E3" s="350"/>
    </row>
    <row r="4" spans="2:12" ht="16.2" thickBot="1">
      <c r="B4" s="34" t="s">
        <v>186</v>
      </c>
      <c r="C4" s="34" t="s">
        <v>283</v>
      </c>
      <c r="D4" s="34" t="s">
        <v>282</v>
      </c>
      <c r="E4" s="34" t="s">
        <v>154</v>
      </c>
      <c r="J4" s="343"/>
      <c r="K4" s="343"/>
      <c r="L4" s="343"/>
    </row>
    <row r="5" spans="2:12">
      <c r="B5" s="16" t="s">
        <v>183</v>
      </c>
      <c r="C5" s="216">
        <v>2232562.36</v>
      </c>
      <c r="D5" s="216">
        <f>+Dineros_decomisados!C17</f>
        <v>8333696.0399999991</v>
      </c>
      <c r="E5" s="161">
        <f>(D5-C5)/C5</f>
        <v>2.732794294713452</v>
      </c>
    </row>
    <row r="6" spans="2:12">
      <c r="B6" s="16" t="s">
        <v>184</v>
      </c>
      <c r="C6" s="216">
        <v>461917195.66000003</v>
      </c>
      <c r="D6" s="216">
        <f>+Dineros_decomisados!D17</f>
        <v>6088545569.3099995</v>
      </c>
      <c r="E6" s="161">
        <f>(D6-C6)/C6</f>
        <v>12.181032502179352</v>
      </c>
    </row>
    <row r="7" spans="2:12" ht="16.2" thickBot="1">
      <c r="B7" s="191" t="s">
        <v>185</v>
      </c>
      <c r="C7" s="213">
        <v>13435.5</v>
      </c>
      <c r="D7" s="213">
        <f>+Dineros_decomisados!E17</f>
        <v>1011</v>
      </c>
      <c r="E7" s="192">
        <f>(D7-C7)/C7</f>
        <v>-0.92475159093446468</v>
      </c>
    </row>
    <row r="8" spans="2:12">
      <c r="B8" s="170" t="s">
        <v>180</v>
      </c>
      <c r="C8" s="170"/>
    </row>
    <row r="9" spans="2:12">
      <c r="B9" s="381" t="s">
        <v>181</v>
      </c>
      <c r="C9" s="381"/>
      <c r="D9" s="381"/>
    </row>
  </sheetData>
  <mergeCells count="3">
    <mergeCell ref="B3:E3"/>
    <mergeCell ref="J4:L4"/>
    <mergeCell ref="B9:D9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B4255-33C9-43E5-AF69-1C0B991A74DF}">
  <dimension ref="B3:O20"/>
  <sheetViews>
    <sheetView topLeftCell="B1" workbookViewId="0">
      <selection activeCell="C7" sqref="C7:N13"/>
    </sheetView>
  </sheetViews>
  <sheetFormatPr baseColWidth="10" defaultColWidth="11.33203125" defaultRowHeight="15.6"/>
  <cols>
    <col min="1" max="1" width="11.33203125" style="24" customWidth="1"/>
    <col min="2" max="2" width="18.88671875" style="24" customWidth="1"/>
    <col min="3" max="3" width="13.44140625" style="24" customWidth="1"/>
    <col min="4" max="4" width="13.88671875" style="24" customWidth="1"/>
    <col min="5" max="7" width="11.33203125" style="24" customWidth="1"/>
    <col min="8" max="8" width="13.77734375" style="24" bestFit="1" customWidth="1"/>
    <col min="9" max="9" width="13" style="24" bestFit="1" customWidth="1"/>
    <col min="10" max="10" width="18.33203125" style="24" bestFit="1" customWidth="1"/>
    <col min="11" max="11" width="11.5546875" style="24" customWidth="1"/>
    <col min="12" max="12" width="11.33203125" style="24" customWidth="1"/>
    <col min="13" max="13" width="11.33203125" style="24"/>
    <col min="14" max="14" width="12.88671875" style="24" bestFit="1" customWidth="1"/>
    <col min="15" max="16384" width="11.33203125" style="24"/>
  </cols>
  <sheetData>
    <row r="3" spans="2:15">
      <c r="B3" s="350" t="s">
        <v>187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16"/>
      <c r="O3" s="16"/>
    </row>
    <row r="4" spans="2:15">
      <c r="B4" s="351" t="s">
        <v>277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17"/>
      <c r="O4" s="17"/>
    </row>
    <row r="5" spans="2:15">
      <c r="B5" s="166"/>
      <c r="C5" s="380" t="s">
        <v>163</v>
      </c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217"/>
      <c r="O5" s="167"/>
    </row>
    <row r="6" spans="2:15" ht="16.2" thickBot="1">
      <c r="B6" s="34" t="s">
        <v>4</v>
      </c>
      <c r="C6" s="34" t="s">
        <v>164</v>
      </c>
      <c r="D6" s="34" t="s">
        <v>165</v>
      </c>
      <c r="E6" s="34" t="s">
        <v>166</v>
      </c>
      <c r="F6" s="34" t="s">
        <v>167</v>
      </c>
      <c r="G6" s="34" t="s">
        <v>168</v>
      </c>
      <c r="H6" s="34" t="s">
        <v>169</v>
      </c>
      <c r="I6" s="34" t="s">
        <v>170</v>
      </c>
      <c r="J6" s="34" t="s">
        <v>171</v>
      </c>
      <c r="K6" s="34" t="s">
        <v>172</v>
      </c>
      <c r="L6" s="34" t="s">
        <v>173</v>
      </c>
      <c r="M6" s="34" t="s">
        <v>174</v>
      </c>
      <c r="N6" s="167" t="s">
        <v>179</v>
      </c>
      <c r="O6" s="167" t="s">
        <v>3</v>
      </c>
    </row>
    <row r="7" spans="2:15">
      <c r="B7" s="16" t="s">
        <v>7</v>
      </c>
      <c r="C7" s="199">
        <v>0</v>
      </c>
      <c r="D7" s="199">
        <v>0</v>
      </c>
      <c r="E7" s="199">
        <v>0</v>
      </c>
      <c r="F7" s="199">
        <v>0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2</v>
      </c>
      <c r="N7" s="199">
        <v>0</v>
      </c>
      <c r="O7" s="199">
        <f t="shared" ref="O7:O18" si="0">SUM(C7:M7)</f>
        <v>2</v>
      </c>
    </row>
    <row r="8" spans="2:15">
      <c r="B8" s="16" t="s">
        <v>8</v>
      </c>
      <c r="C8" s="199">
        <v>0</v>
      </c>
      <c r="D8" s="199">
        <v>0</v>
      </c>
      <c r="E8" s="199">
        <v>0</v>
      </c>
      <c r="F8" s="199">
        <v>0</v>
      </c>
      <c r="G8" s="199">
        <v>1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3</v>
      </c>
      <c r="N8" s="199">
        <v>0</v>
      </c>
      <c r="O8" s="199">
        <f t="shared" si="0"/>
        <v>4</v>
      </c>
    </row>
    <row r="9" spans="2:15">
      <c r="B9" s="16" t="s">
        <v>9</v>
      </c>
      <c r="C9" s="199">
        <v>0</v>
      </c>
      <c r="D9" s="199">
        <v>0</v>
      </c>
      <c r="E9" s="199">
        <v>0</v>
      </c>
      <c r="F9" s="199">
        <v>15</v>
      </c>
      <c r="G9" s="199">
        <v>0</v>
      </c>
      <c r="H9" s="199">
        <v>0</v>
      </c>
      <c r="I9" s="199">
        <v>0</v>
      </c>
      <c r="J9" s="199">
        <v>1</v>
      </c>
      <c r="K9" s="199">
        <v>0</v>
      </c>
      <c r="L9" s="199">
        <v>0</v>
      </c>
      <c r="M9" s="199">
        <v>1</v>
      </c>
      <c r="N9" s="199">
        <v>0</v>
      </c>
      <c r="O9" s="199">
        <f t="shared" si="0"/>
        <v>17</v>
      </c>
    </row>
    <row r="10" spans="2:15">
      <c r="B10" s="16" t="s">
        <v>10</v>
      </c>
      <c r="C10" s="199">
        <v>33</v>
      </c>
      <c r="D10" s="199">
        <v>3</v>
      </c>
      <c r="E10" s="199">
        <v>0</v>
      </c>
      <c r="F10" s="199">
        <v>0</v>
      </c>
      <c r="G10" s="199">
        <v>0</v>
      </c>
      <c r="H10" s="199">
        <v>0</v>
      </c>
      <c r="I10" s="199">
        <v>0</v>
      </c>
      <c r="J10" s="199">
        <v>0</v>
      </c>
      <c r="K10" s="199">
        <v>0</v>
      </c>
      <c r="L10" s="199">
        <v>0</v>
      </c>
      <c r="M10" s="199">
        <v>7</v>
      </c>
      <c r="N10" s="199">
        <v>0</v>
      </c>
      <c r="O10" s="199">
        <f t="shared" si="0"/>
        <v>43</v>
      </c>
    </row>
    <row r="11" spans="2:15">
      <c r="B11" s="16" t="s">
        <v>23</v>
      </c>
      <c r="C11" s="199">
        <v>0</v>
      </c>
      <c r="D11" s="199">
        <v>1</v>
      </c>
      <c r="E11" s="199">
        <v>0</v>
      </c>
      <c r="F11" s="199">
        <v>4</v>
      </c>
      <c r="G11" s="199">
        <v>0</v>
      </c>
      <c r="H11" s="199">
        <v>0</v>
      </c>
      <c r="I11" s="199">
        <v>6</v>
      </c>
      <c r="J11" s="199">
        <v>0</v>
      </c>
      <c r="K11" s="199">
        <v>0</v>
      </c>
      <c r="L11" s="199">
        <v>0</v>
      </c>
      <c r="M11" s="199">
        <v>2</v>
      </c>
      <c r="N11" s="199">
        <v>0</v>
      </c>
      <c r="O11" s="199">
        <f t="shared" si="0"/>
        <v>13</v>
      </c>
    </row>
    <row r="12" spans="2:15">
      <c r="B12" s="16" t="s">
        <v>12</v>
      </c>
      <c r="C12" s="199">
        <v>0</v>
      </c>
      <c r="D12" s="199">
        <v>0</v>
      </c>
      <c r="E12" s="199">
        <v>0</v>
      </c>
      <c r="F12" s="199">
        <v>0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2</v>
      </c>
      <c r="N12" s="199">
        <v>0</v>
      </c>
      <c r="O12" s="199">
        <f t="shared" si="0"/>
        <v>2</v>
      </c>
    </row>
    <row r="13" spans="2:15">
      <c r="B13" s="16" t="s">
        <v>13</v>
      </c>
      <c r="C13" s="199">
        <v>0</v>
      </c>
      <c r="D13" s="199">
        <v>0</v>
      </c>
      <c r="E13" s="199">
        <v>0</v>
      </c>
      <c r="F13" s="199">
        <v>0</v>
      </c>
      <c r="G13" s="199">
        <v>0</v>
      </c>
      <c r="H13" s="199">
        <v>0</v>
      </c>
      <c r="I13" s="199">
        <v>0</v>
      </c>
      <c r="J13" s="199">
        <v>0</v>
      </c>
      <c r="K13" s="199">
        <v>3</v>
      </c>
      <c r="L13" s="199">
        <v>0</v>
      </c>
      <c r="M13" s="199">
        <v>0</v>
      </c>
      <c r="N13" s="199">
        <v>0</v>
      </c>
      <c r="O13" s="199">
        <f>SUM(C13:M13)</f>
        <v>3</v>
      </c>
    </row>
    <row r="14" spans="2:15">
      <c r="B14" s="16" t="s">
        <v>14</v>
      </c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>
        <f t="shared" si="0"/>
        <v>0</v>
      </c>
    </row>
    <row r="15" spans="2:15">
      <c r="B15" s="16" t="s">
        <v>15</v>
      </c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>
        <f t="shared" si="0"/>
        <v>0</v>
      </c>
    </row>
    <row r="16" spans="2:15">
      <c r="B16" s="16" t="s">
        <v>16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>
        <f t="shared" si="0"/>
        <v>0</v>
      </c>
    </row>
    <row r="17" spans="2:15">
      <c r="B17" s="16" t="s">
        <v>17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>
        <f t="shared" si="0"/>
        <v>0</v>
      </c>
    </row>
    <row r="18" spans="2:15" ht="16.2" thickBot="1">
      <c r="B18" s="218" t="s">
        <v>24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>
        <f t="shared" si="0"/>
        <v>0</v>
      </c>
    </row>
    <row r="19" spans="2:15" ht="16.8" thickTop="1" thickBot="1">
      <c r="B19" s="34" t="s">
        <v>3</v>
      </c>
      <c r="C19" s="201">
        <f t="shared" ref="C19:O19" si="1">SUM(C7:C18)</f>
        <v>33</v>
      </c>
      <c r="D19" s="201">
        <f t="shared" si="1"/>
        <v>4</v>
      </c>
      <c r="E19" s="201">
        <f t="shared" si="1"/>
        <v>0</v>
      </c>
      <c r="F19" s="201">
        <f t="shared" si="1"/>
        <v>19</v>
      </c>
      <c r="G19" s="201">
        <f t="shared" si="1"/>
        <v>1</v>
      </c>
      <c r="H19" s="201">
        <f t="shared" si="1"/>
        <v>0</v>
      </c>
      <c r="I19" s="201">
        <f t="shared" si="1"/>
        <v>6</v>
      </c>
      <c r="J19" s="201">
        <f t="shared" si="1"/>
        <v>1</v>
      </c>
      <c r="K19" s="201">
        <f t="shared" si="1"/>
        <v>3</v>
      </c>
      <c r="L19" s="201">
        <f t="shared" si="1"/>
        <v>0</v>
      </c>
      <c r="M19" s="201">
        <f t="shared" si="1"/>
        <v>17</v>
      </c>
      <c r="N19" s="201">
        <f t="shared" si="1"/>
        <v>0</v>
      </c>
      <c r="O19" s="201">
        <f t="shared" si="1"/>
        <v>84</v>
      </c>
    </row>
    <row r="20" spans="2:15">
      <c r="B20" s="168" t="s">
        <v>175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</row>
  </sheetData>
  <mergeCells count="3">
    <mergeCell ref="B3:M3"/>
    <mergeCell ref="B4:M4"/>
    <mergeCell ref="C5:M5"/>
  </mergeCells>
  <pageMargins left="0.70000000000000007" right="0.70000000000000007" top="0.75" bottom="0.75" header="0.30000000000000004" footer="0.3000000000000000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44C5B-5775-4144-AF4D-9C9EEBF22C57}">
  <dimension ref="B3:Q21"/>
  <sheetViews>
    <sheetView workbookViewId="0">
      <selection activeCell="E25" sqref="E25"/>
    </sheetView>
  </sheetViews>
  <sheetFormatPr baseColWidth="10" defaultRowHeight="15"/>
  <cols>
    <col min="1" max="1" width="11.5546875" style="27" customWidth="1"/>
    <col min="2" max="2" width="19.109375" style="27" customWidth="1"/>
    <col min="3" max="3" width="22.77734375" style="27" bestFit="1" customWidth="1"/>
    <col min="4" max="4" width="24" style="27" customWidth="1"/>
    <col min="5" max="5" width="12.33203125" style="27" customWidth="1"/>
    <col min="6" max="6" width="11.5546875" style="27" customWidth="1"/>
    <col min="7" max="16384" width="11.5546875" style="27"/>
  </cols>
  <sheetData>
    <row r="3" spans="2:7" ht="15.6">
      <c r="B3" s="350" t="s">
        <v>264</v>
      </c>
      <c r="C3" s="350"/>
      <c r="D3" s="350"/>
      <c r="E3" s="350"/>
    </row>
    <row r="4" spans="2:7" ht="16.2" thickBot="1">
      <c r="B4" s="34" t="s">
        <v>176</v>
      </c>
      <c r="C4" s="34" t="s">
        <v>283</v>
      </c>
      <c r="D4" s="34" t="s">
        <v>282</v>
      </c>
      <c r="E4" s="34" t="s">
        <v>177</v>
      </c>
    </row>
    <row r="5" spans="2:7" ht="15.6">
      <c r="B5" s="16" t="s">
        <v>164</v>
      </c>
      <c r="C5" s="193">
        <v>4</v>
      </c>
      <c r="D5" s="193">
        <v>33</v>
      </c>
      <c r="E5" s="169">
        <f>(D5-C5)/C5</f>
        <v>7.25</v>
      </c>
    </row>
    <row r="6" spans="2:7" ht="15.6">
      <c r="B6" s="16" t="s">
        <v>165</v>
      </c>
      <c r="C6" s="193">
        <v>8</v>
      </c>
      <c r="D6" s="193">
        <v>4</v>
      </c>
      <c r="E6" s="169">
        <f>(D6-C6)/C6</f>
        <v>-0.5</v>
      </c>
    </row>
    <row r="7" spans="2:7" ht="15.6">
      <c r="B7" s="16" t="s">
        <v>166</v>
      </c>
      <c r="C7" s="193">
        <v>4</v>
      </c>
      <c r="D7" s="193">
        <v>0</v>
      </c>
      <c r="E7" s="169">
        <f>(D7-C7)/C7</f>
        <v>-1</v>
      </c>
      <c r="G7" s="164"/>
    </row>
    <row r="8" spans="2:7" ht="15.6">
      <c r="B8" s="16" t="s">
        <v>167</v>
      </c>
      <c r="C8" s="193">
        <v>252</v>
      </c>
      <c r="D8" s="193">
        <v>19</v>
      </c>
      <c r="E8" s="169">
        <f>(D8-C8)/C8</f>
        <v>-0.92460317460317465</v>
      </c>
    </row>
    <row r="9" spans="2:7" ht="15.6">
      <c r="B9" s="16" t="s">
        <v>168</v>
      </c>
      <c r="C9" s="193">
        <v>3</v>
      </c>
      <c r="D9" s="193">
        <v>1</v>
      </c>
      <c r="E9" s="169">
        <f>(D9-C9)/C9</f>
        <v>-0.66666666666666663</v>
      </c>
    </row>
    <row r="10" spans="2:7" ht="15.6">
      <c r="B10" s="16" t="s">
        <v>169</v>
      </c>
      <c r="C10" s="193">
        <v>0</v>
      </c>
      <c r="D10" s="193">
        <v>0</v>
      </c>
      <c r="E10" s="169" t="s">
        <v>178</v>
      </c>
    </row>
    <row r="11" spans="2:7" ht="15.6">
      <c r="B11" s="16" t="s">
        <v>170</v>
      </c>
      <c r="C11" s="193">
        <v>37</v>
      </c>
      <c r="D11" s="193">
        <v>6</v>
      </c>
      <c r="E11" s="169">
        <f>(D11-C11)/C11</f>
        <v>-0.83783783783783783</v>
      </c>
    </row>
    <row r="12" spans="2:7" ht="15.6">
      <c r="B12" s="16" t="s">
        <v>171</v>
      </c>
      <c r="C12" s="193">
        <v>5</v>
      </c>
      <c r="D12" s="193">
        <v>1</v>
      </c>
      <c r="E12" s="169">
        <f>(D12-C12)/C12</f>
        <v>-0.8</v>
      </c>
    </row>
    <row r="13" spans="2:7" ht="15.6">
      <c r="B13" s="16" t="s">
        <v>172</v>
      </c>
      <c r="C13" s="193">
        <v>1</v>
      </c>
      <c r="D13" s="193">
        <v>3</v>
      </c>
      <c r="E13" s="169">
        <f>(D13-C13)/C13</f>
        <v>2</v>
      </c>
    </row>
    <row r="14" spans="2:7" ht="15.6">
      <c r="B14" s="16" t="s">
        <v>173</v>
      </c>
      <c r="C14" s="193">
        <v>0</v>
      </c>
      <c r="D14" s="193">
        <v>0</v>
      </c>
      <c r="E14" s="169" t="s">
        <v>178</v>
      </c>
    </row>
    <row r="15" spans="2:7" ht="15.6">
      <c r="B15" s="16" t="s">
        <v>174</v>
      </c>
      <c r="C15" s="220">
        <v>50</v>
      </c>
      <c r="D15" s="220">
        <v>17</v>
      </c>
      <c r="E15" s="169">
        <f>(D15-C15)/C15</f>
        <v>-0.66</v>
      </c>
    </row>
    <row r="16" spans="2:7" ht="16.2" thickBot="1">
      <c r="B16" s="191" t="s">
        <v>179</v>
      </c>
      <c r="C16" s="211">
        <v>0</v>
      </c>
      <c r="D16" s="211">
        <v>0</v>
      </c>
      <c r="E16" s="212" t="s">
        <v>178</v>
      </c>
    </row>
    <row r="17" spans="2:17" ht="15.6">
      <c r="B17" s="170" t="s">
        <v>180</v>
      </c>
      <c r="C17" s="170"/>
      <c r="D17" s="164"/>
    </row>
    <row r="18" spans="2:17" ht="15.6">
      <c r="B18" s="381" t="s">
        <v>181</v>
      </c>
      <c r="C18" s="381"/>
      <c r="D18" s="164"/>
    </row>
    <row r="21" spans="2:17"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</row>
  </sheetData>
  <mergeCells count="2">
    <mergeCell ref="B3:E3"/>
    <mergeCell ref="B18:C18"/>
  </mergeCells>
  <pageMargins left="0.70000000000000007" right="0.70000000000000007" top="0.75" bottom="0.75" header="0.30000000000000004" footer="0.3000000000000000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53754-4FBA-44AA-8844-ADEBA95E8BAF}">
  <dimension ref="B3:J21"/>
  <sheetViews>
    <sheetView workbookViewId="0">
      <selection activeCell="H17" sqref="H17"/>
    </sheetView>
  </sheetViews>
  <sheetFormatPr baseColWidth="10" defaultColWidth="11.33203125" defaultRowHeight="15.6"/>
  <cols>
    <col min="1" max="1" width="11.33203125" style="164" customWidth="1"/>
    <col min="2" max="5" width="16" style="164" customWidth="1"/>
    <col min="6" max="10" width="11.33203125" style="164" customWidth="1"/>
    <col min="11" max="11" width="17.88671875" style="164" customWidth="1"/>
    <col min="12" max="12" width="25.77734375" style="164" customWidth="1"/>
    <col min="13" max="13" width="12.6640625" style="164" bestFit="1" customWidth="1"/>
    <col min="14" max="14" width="11.33203125" style="164" customWidth="1"/>
    <col min="15" max="16384" width="11.33203125" style="164"/>
  </cols>
  <sheetData>
    <row r="3" spans="2:10">
      <c r="B3" s="350" t="s">
        <v>188</v>
      </c>
      <c r="C3" s="350"/>
      <c r="D3" s="350"/>
      <c r="E3" s="350"/>
    </row>
    <row r="4" spans="2:10">
      <c r="B4" s="351" t="s">
        <v>1</v>
      </c>
      <c r="C4" s="351"/>
      <c r="D4" s="351"/>
      <c r="E4" s="351"/>
    </row>
    <row r="5" spans="2:10" ht="16.2" thickBot="1">
      <c r="B5" s="34" t="s">
        <v>4</v>
      </c>
      <c r="C5" s="34" t="s">
        <v>183</v>
      </c>
      <c r="D5" s="34" t="s">
        <v>184</v>
      </c>
      <c r="E5" s="34" t="s">
        <v>185</v>
      </c>
    </row>
    <row r="6" spans="2:10" ht="13.95" customHeight="1">
      <c r="B6" s="198" t="s">
        <v>7</v>
      </c>
      <c r="C6" s="200">
        <v>6635267.9000000004</v>
      </c>
      <c r="D6" s="200">
        <v>0</v>
      </c>
      <c r="E6" s="173">
        <v>0</v>
      </c>
    </row>
    <row r="7" spans="2:10">
      <c r="B7" s="198" t="s">
        <v>8</v>
      </c>
      <c r="C7" s="200">
        <v>0</v>
      </c>
      <c r="D7" s="200">
        <v>13971075</v>
      </c>
      <c r="E7" s="173">
        <v>0</v>
      </c>
    </row>
    <row r="8" spans="2:10">
      <c r="B8" s="198" t="s">
        <v>9</v>
      </c>
      <c r="C8" s="200">
        <v>36</v>
      </c>
      <c r="D8" s="200">
        <v>501865</v>
      </c>
      <c r="E8" s="173">
        <v>0</v>
      </c>
    </row>
    <row r="9" spans="2:10">
      <c r="B9" s="198" t="s">
        <v>10</v>
      </c>
      <c r="C9" s="200">
        <v>0</v>
      </c>
      <c r="D9" s="200">
        <v>1123000</v>
      </c>
      <c r="E9" s="173">
        <v>0</v>
      </c>
    </row>
    <row r="10" spans="2:10">
      <c r="B10" s="198" t="s">
        <v>23</v>
      </c>
      <c r="C10" s="200">
        <v>0</v>
      </c>
      <c r="D10" s="200">
        <v>0</v>
      </c>
      <c r="E10" s="173">
        <v>0</v>
      </c>
    </row>
    <row r="11" spans="2:10">
      <c r="B11" s="198" t="s">
        <v>12</v>
      </c>
      <c r="C11" s="200">
        <v>0</v>
      </c>
      <c r="D11" s="200">
        <v>0</v>
      </c>
      <c r="E11" s="173">
        <v>0</v>
      </c>
    </row>
    <row r="12" spans="2:10">
      <c r="B12" s="198" t="s">
        <v>13</v>
      </c>
      <c r="C12" s="200">
        <v>2255</v>
      </c>
      <c r="D12" s="200">
        <v>9008020</v>
      </c>
      <c r="E12" s="173">
        <v>0</v>
      </c>
    </row>
    <row r="13" spans="2:10">
      <c r="B13" s="198" t="s">
        <v>14</v>
      </c>
      <c r="D13" s="173"/>
      <c r="E13" s="199"/>
    </row>
    <row r="14" spans="2:10">
      <c r="B14" s="198" t="s">
        <v>15</v>
      </c>
      <c r="C14" s="173"/>
      <c r="D14" s="173"/>
      <c r="E14" s="199"/>
    </row>
    <row r="15" spans="2:10">
      <c r="B15" s="198" t="s">
        <v>16</v>
      </c>
      <c r="C15" s="173"/>
      <c r="D15" s="173"/>
      <c r="E15" s="199"/>
      <c r="G15" s="343"/>
      <c r="H15" s="343"/>
      <c r="I15" s="343"/>
      <c r="J15" s="343"/>
    </row>
    <row r="16" spans="2:10">
      <c r="B16" s="198" t="s">
        <v>17</v>
      </c>
      <c r="C16" s="173"/>
      <c r="D16" s="173"/>
      <c r="E16" s="199"/>
      <c r="G16" s="343"/>
      <c r="H16" s="343"/>
      <c r="I16" s="343"/>
      <c r="J16" s="343"/>
    </row>
    <row r="17" spans="2:5" ht="16.2" thickBot="1">
      <c r="B17" s="221" t="s">
        <v>24</v>
      </c>
      <c r="C17" s="222"/>
      <c r="D17" s="222"/>
      <c r="E17" s="223"/>
    </row>
    <row r="18" spans="2:5" ht="16.8" thickTop="1" thickBot="1">
      <c r="B18" s="34" t="s">
        <v>3</v>
      </c>
      <c r="C18" s="203">
        <f>SUM(C6:C17)</f>
        <v>6637558.9000000004</v>
      </c>
      <c r="D18" s="203">
        <f>SUM(D6:D17)</f>
        <v>24603960</v>
      </c>
      <c r="E18" s="261">
        <f>SUM(E6:E17)</f>
        <v>0</v>
      </c>
    </row>
    <row r="19" spans="2:5">
      <c r="B19" s="170" t="s">
        <v>180</v>
      </c>
      <c r="C19" s="170"/>
    </row>
    <row r="20" spans="2:5">
      <c r="B20" s="170" t="s">
        <v>181</v>
      </c>
      <c r="C20" s="170"/>
    </row>
    <row r="21" spans="2:5">
      <c r="B21" s="343"/>
      <c r="C21" s="343"/>
      <c r="D21" s="343"/>
      <c r="E21" s="343"/>
    </row>
  </sheetData>
  <mergeCells count="5">
    <mergeCell ref="B3:E3"/>
    <mergeCell ref="B4:E4"/>
    <mergeCell ref="G15:J15"/>
    <mergeCell ref="G16:J16"/>
    <mergeCell ref="B21:E2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0605-F14E-4D1D-9433-76651BCBBD4F}">
  <dimension ref="B3:H9"/>
  <sheetViews>
    <sheetView workbookViewId="0">
      <selection activeCell="C6" sqref="C6"/>
    </sheetView>
  </sheetViews>
  <sheetFormatPr baseColWidth="10" defaultRowHeight="15"/>
  <cols>
    <col min="1" max="2" width="11.5546875" style="27" customWidth="1"/>
    <col min="3" max="4" width="22.77734375" style="27" bestFit="1" customWidth="1"/>
    <col min="5" max="5" width="13.44140625" style="27" bestFit="1" customWidth="1"/>
    <col min="6" max="8" width="11.5546875" style="27" customWidth="1"/>
    <col min="9" max="9" width="26.88671875" style="27" bestFit="1" customWidth="1"/>
    <col min="10" max="10" width="11.6640625" style="27" bestFit="1" customWidth="1"/>
    <col min="11" max="11" width="13.5546875" style="27" bestFit="1" customWidth="1"/>
    <col min="12" max="12" width="11.6640625" style="27" bestFit="1" customWidth="1"/>
    <col min="13" max="13" width="11.5546875" style="27" customWidth="1"/>
    <col min="14" max="16384" width="11.5546875" style="27"/>
  </cols>
  <sheetData>
    <row r="3" spans="2:8" ht="15.6">
      <c r="B3" s="350" t="s">
        <v>189</v>
      </c>
      <c r="C3" s="350"/>
      <c r="D3" s="350"/>
      <c r="E3" s="350"/>
    </row>
    <row r="4" spans="2:8" ht="16.2" thickBot="1">
      <c r="B4" s="34" t="s">
        <v>186</v>
      </c>
      <c r="C4" s="34" t="s">
        <v>283</v>
      </c>
      <c r="D4" s="34" t="s">
        <v>282</v>
      </c>
      <c r="E4" s="34" t="s">
        <v>154</v>
      </c>
    </row>
    <row r="5" spans="2:8" ht="15.6">
      <c r="B5" s="16" t="s">
        <v>183</v>
      </c>
      <c r="C5" s="51">
        <v>1341</v>
      </c>
      <c r="D5" s="51">
        <f>+Dineros_comisados_!C18</f>
        <v>6637558.9000000004</v>
      </c>
      <c r="E5" s="161">
        <f>(D5-C5)/C5</f>
        <v>4948.7083519761372</v>
      </c>
      <c r="H5" s="164"/>
    </row>
    <row r="6" spans="2:8" ht="15.6">
      <c r="B6" s="16" t="s">
        <v>184</v>
      </c>
      <c r="C6" s="51">
        <v>21556976.57</v>
      </c>
      <c r="D6" s="51">
        <f>+Dineros_comisados_!D18</f>
        <v>24603960</v>
      </c>
      <c r="E6" s="161">
        <f>(D6-C6)/C6</f>
        <v>0.14134558341731313</v>
      </c>
    </row>
    <row r="7" spans="2:8" ht="16.2" thickBot="1">
      <c r="B7" s="191" t="s">
        <v>185</v>
      </c>
      <c r="C7" s="298">
        <v>0</v>
      </c>
      <c r="D7" s="298">
        <f>+Dineros_comisados_!E18</f>
        <v>0</v>
      </c>
      <c r="E7" s="298" t="s">
        <v>140</v>
      </c>
    </row>
    <row r="8" spans="2:8" ht="15.6">
      <c r="B8" s="170" t="s">
        <v>180</v>
      </c>
      <c r="C8" s="170"/>
      <c r="D8" s="164"/>
      <c r="E8" s="164"/>
    </row>
    <row r="9" spans="2:8" ht="15.6">
      <c r="B9" s="170" t="s">
        <v>181</v>
      </c>
      <c r="C9" s="170"/>
      <c r="D9" s="164"/>
      <c r="E9" s="164"/>
    </row>
  </sheetData>
  <mergeCells count="1">
    <mergeCell ref="B3:E3"/>
  </mergeCells>
  <pageMargins left="0.70000000000000007" right="0.70000000000000007" top="0.75" bottom="0.75" header="0.30000000000000004" footer="0.30000000000000004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0C9B3-D2A2-4892-A324-1896B734B562}">
  <dimension ref="B4:F17"/>
  <sheetViews>
    <sheetView workbookViewId="0">
      <selection activeCell="D22" sqref="D22"/>
    </sheetView>
  </sheetViews>
  <sheetFormatPr baseColWidth="10" defaultColWidth="11.33203125" defaultRowHeight="15"/>
  <cols>
    <col min="1" max="1" width="11.33203125" style="27" customWidth="1"/>
    <col min="2" max="2" width="56.33203125" style="27" customWidth="1"/>
    <col min="3" max="3" width="7" style="27" bestFit="1" customWidth="1"/>
    <col min="4" max="4" width="18" style="27" bestFit="1" customWidth="1"/>
    <col min="5" max="6" width="15.6640625" style="27" customWidth="1"/>
    <col min="7" max="16384" width="11.33203125" style="27"/>
  </cols>
  <sheetData>
    <row r="4" spans="2:6" ht="15.6">
      <c r="B4" s="383" t="s">
        <v>190</v>
      </c>
      <c r="C4" s="383"/>
      <c r="D4" s="383"/>
      <c r="E4" s="383"/>
      <c r="F4" s="383"/>
    </row>
    <row r="5" spans="2:6" ht="15.6">
      <c r="B5" s="351" t="s">
        <v>277</v>
      </c>
      <c r="C5" s="351"/>
      <c r="D5" s="351"/>
      <c r="E5" s="351"/>
      <c r="F5" s="351"/>
    </row>
    <row r="6" spans="2:6" ht="15.6">
      <c r="B6" s="174"/>
      <c r="C6" s="384" t="s">
        <v>191</v>
      </c>
      <c r="D6" s="385" t="s">
        <v>192</v>
      </c>
      <c r="E6" s="385"/>
      <c r="F6" s="385"/>
    </row>
    <row r="7" spans="2:6" ht="15.6">
      <c r="B7" s="34" t="s">
        <v>193</v>
      </c>
      <c r="C7" s="384"/>
      <c r="D7" s="34" t="s">
        <v>184</v>
      </c>
      <c r="E7" s="34" t="s">
        <v>183</v>
      </c>
      <c r="F7" s="34" t="s">
        <v>185</v>
      </c>
    </row>
    <row r="8" spans="2:6" ht="15.6">
      <c r="B8" s="30"/>
      <c r="C8" s="30"/>
      <c r="D8" s="30"/>
      <c r="E8" s="30"/>
      <c r="F8" s="30"/>
    </row>
    <row r="9" spans="2:6" ht="15.6">
      <c r="B9" s="50" t="s">
        <v>194</v>
      </c>
      <c r="C9" s="193">
        <v>60</v>
      </c>
      <c r="D9" s="294">
        <v>776297910.33999991</v>
      </c>
      <c r="E9" s="294">
        <v>90104252.280000001</v>
      </c>
      <c r="F9" s="294">
        <v>0</v>
      </c>
    </row>
    <row r="10" spans="2:6" ht="15.6">
      <c r="B10" s="50" t="s">
        <v>237</v>
      </c>
      <c r="C10" s="193">
        <v>41</v>
      </c>
      <c r="D10" s="294">
        <v>668715779.14999998</v>
      </c>
      <c r="E10" s="294">
        <v>89282788.11999999</v>
      </c>
      <c r="F10" s="294">
        <v>0</v>
      </c>
    </row>
    <row r="11" spans="2:6" ht="15.6">
      <c r="B11" s="50" t="s">
        <v>195</v>
      </c>
      <c r="C11" s="193">
        <v>19</v>
      </c>
      <c r="D11" s="294">
        <v>107582131.19</v>
      </c>
      <c r="E11" s="294">
        <v>821464.16</v>
      </c>
      <c r="F11" s="294">
        <v>0</v>
      </c>
    </row>
    <row r="12" spans="2:6" ht="15.6">
      <c r="B12" s="50" t="s">
        <v>196</v>
      </c>
      <c r="C12" s="193">
        <v>9</v>
      </c>
      <c r="D12" s="294">
        <v>650195843.42000008</v>
      </c>
      <c r="E12" s="294">
        <v>29280356.779999997</v>
      </c>
      <c r="F12" s="294">
        <v>0</v>
      </c>
    </row>
    <row r="13" spans="2:6" ht="15.6">
      <c r="B13" s="164"/>
      <c r="C13" s="164"/>
      <c r="E13" s="175"/>
      <c r="F13" s="176"/>
    </row>
    <row r="14" spans="2:6" ht="15.6">
      <c r="B14" s="177"/>
      <c r="C14" s="39"/>
      <c r="D14" s="178"/>
      <c r="E14" s="178"/>
      <c r="F14" s="178"/>
    </row>
    <row r="15" spans="2:6" ht="15.6">
      <c r="B15" s="381" t="s">
        <v>197</v>
      </c>
      <c r="C15" s="381"/>
      <c r="D15" s="381"/>
      <c r="E15" s="381"/>
      <c r="F15" s="381"/>
    </row>
    <row r="16" spans="2:6" ht="15.6">
      <c r="B16" s="381" t="s">
        <v>181</v>
      </c>
      <c r="C16" s="381"/>
      <c r="D16" s="381"/>
      <c r="E16" s="381"/>
      <c r="F16" s="381"/>
    </row>
    <row r="17" spans="2:6" ht="28.8" customHeight="1">
      <c r="B17" s="382" t="s">
        <v>198</v>
      </c>
      <c r="C17" s="382"/>
      <c r="D17" s="382"/>
      <c r="E17" s="382"/>
      <c r="F17" s="382"/>
    </row>
  </sheetData>
  <mergeCells count="7">
    <mergeCell ref="B17:F17"/>
    <mergeCell ref="B4:F4"/>
    <mergeCell ref="B5:F5"/>
    <mergeCell ref="C6:C7"/>
    <mergeCell ref="D6:F6"/>
    <mergeCell ref="B15:F15"/>
    <mergeCell ref="B16:F1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E5F8D-29C0-465C-882A-8C510DA1F2FE}">
  <dimension ref="B3:H26"/>
  <sheetViews>
    <sheetView workbookViewId="0">
      <selection activeCell="C14" sqref="C14:H14"/>
    </sheetView>
  </sheetViews>
  <sheetFormatPr baseColWidth="10" defaultColWidth="11.33203125" defaultRowHeight="15.6"/>
  <cols>
    <col min="1" max="1" width="11.33203125" style="1" customWidth="1"/>
    <col min="2" max="2" width="18.5546875" style="1" customWidth="1"/>
    <col min="3" max="6" width="13.44140625" style="1" customWidth="1"/>
    <col min="7" max="7" width="15.77734375" style="1" customWidth="1"/>
    <col min="8" max="8" width="16" style="1" customWidth="1"/>
    <col min="9" max="9" width="11.33203125" style="1" customWidth="1"/>
    <col min="10" max="16384" width="11.33203125" style="1"/>
  </cols>
  <sheetData>
    <row r="3" spans="2:8">
      <c r="B3" s="337" t="s">
        <v>36</v>
      </c>
      <c r="C3" s="337"/>
      <c r="D3" s="337"/>
      <c r="E3" s="337"/>
      <c r="F3" s="337"/>
      <c r="G3" s="337"/>
      <c r="H3" s="337"/>
    </row>
    <row r="4" spans="2:8">
      <c r="B4" s="338" t="s">
        <v>1</v>
      </c>
      <c r="C4" s="338"/>
      <c r="D4" s="338"/>
      <c r="E4" s="338"/>
      <c r="F4" s="338"/>
      <c r="G4" s="338"/>
      <c r="H4" s="338"/>
    </row>
    <row r="5" spans="2:8">
      <c r="B5" s="341" t="s">
        <v>4</v>
      </c>
      <c r="C5" s="342" t="s">
        <v>37</v>
      </c>
      <c r="D5" s="342"/>
      <c r="E5" s="342"/>
      <c r="F5" s="342"/>
      <c r="G5" s="342"/>
      <c r="H5" s="3"/>
    </row>
    <row r="6" spans="2:8" ht="17.399999999999999">
      <c r="B6" s="341"/>
      <c r="C6" s="14" t="s">
        <v>38</v>
      </c>
      <c r="D6" s="14" t="s">
        <v>39</v>
      </c>
      <c r="E6" s="14" t="s">
        <v>40</v>
      </c>
      <c r="F6" s="14" t="s">
        <v>41</v>
      </c>
      <c r="G6" s="14" t="s">
        <v>42</v>
      </c>
      <c r="H6" s="14" t="s">
        <v>3</v>
      </c>
    </row>
    <row r="7" spans="2:8">
      <c r="B7" s="15"/>
      <c r="C7" s="15"/>
      <c r="D7" s="15"/>
      <c r="E7" s="15"/>
      <c r="F7" s="15"/>
      <c r="G7" s="15"/>
      <c r="H7" s="15"/>
    </row>
    <row r="8" spans="2:8">
      <c r="B8" s="2" t="s">
        <v>7</v>
      </c>
      <c r="C8" s="1">
        <v>95</v>
      </c>
      <c r="D8" s="1">
        <v>46</v>
      </c>
      <c r="E8" s="1">
        <v>10</v>
      </c>
      <c r="F8" s="1">
        <v>17</v>
      </c>
      <c r="G8" s="1">
        <v>7</v>
      </c>
      <c r="H8" s="1">
        <f t="shared" ref="H8:H14" si="0">SUM(C8:G8)</f>
        <v>175</v>
      </c>
    </row>
    <row r="9" spans="2:8">
      <c r="B9" s="2" t="s">
        <v>8</v>
      </c>
      <c r="C9" s="1">
        <v>95</v>
      </c>
      <c r="D9" s="1">
        <v>47</v>
      </c>
      <c r="E9" s="1">
        <v>15</v>
      </c>
      <c r="F9" s="1">
        <v>17</v>
      </c>
      <c r="G9" s="1">
        <v>13</v>
      </c>
      <c r="H9" s="1">
        <f t="shared" si="0"/>
        <v>187</v>
      </c>
    </row>
    <row r="10" spans="2:8">
      <c r="B10" s="2" t="s">
        <v>9</v>
      </c>
      <c r="C10" s="1">
        <v>118</v>
      </c>
      <c r="D10" s="1">
        <v>64</v>
      </c>
      <c r="E10" s="1">
        <v>29</v>
      </c>
      <c r="F10" s="1">
        <v>31</v>
      </c>
      <c r="G10" s="1">
        <v>9</v>
      </c>
      <c r="H10" s="1">
        <f t="shared" si="0"/>
        <v>251</v>
      </c>
    </row>
    <row r="11" spans="2:8">
      <c r="B11" s="2" t="s">
        <v>10</v>
      </c>
      <c r="C11" s="1">
        <v>116</v>
      </c>
      <c r="D11" s="1">
        <v>68</v>
      </c>
      <c r="E11" s="1">
        <v>14</v>
      </c>
      <c r="F11" s="1">
        <v>21</v>
      </c>
      <c r="G11" s="1">
        <f>232-(SUM(C11:F11))</f>
        <v>13</v>
      </c>
      <c r="H11" s="1">
        <f t="shared" si="0"/>
        <v>232</v>
      </c>
    </row>
    <row r="12" spans="2:8">
      <c r="B12" s="2" t="s">
        <v>23</v>
      </c>
      <c r="C12" s="1">
        <v>113</v>
      </c>
      <c r="D12" s="1">
        <v>73</v>
      </c>
      <c r="E12" s="1">
        <v>24</v>
      </c>
      <c r="F12" s="1">
        <v>38</v>
      </c>
      <c r="G12" s="1">
        <f>263-(SUM(C12:F12))</f>
        <v>15</v>
      </c>
      <c r="H12" s="1">
        <f t="shared" si="0"/>
        <v>263</v>
      </c>
    </row>
    <row r="13" spans="2:8">
      <c r="B13" s="2" t="s">
        <v>12</v>
      </c>
      <c r="C13" s="1">
        <v>94</v>
      </c>
      <c r="D13" s="1">
        <v>62</v>
      </c>
      <c r="E13" s="1">
        <v>25</v>
      </c>
      <c r="F13" s="1">
        <v>42</v>
      </c>
      <c r="G13" s="1">
        <v>4</v>
      </c>
      <c r="H13" s="1">
        <f t="shared" si="0"/>
        <v>227</v>
      </c>
    </row>
    <row r="14" spans="2:8">
      <c r="B14" s="2" t="s">
        <v>13</v>
      </c>
      <c r="C14" s="1">
        <v>84</v>
      </c>
      <c r="D14" s="1">
        <v>55</v>
      </c>
      <c r="E14" s="1">
        <v>17</v>
      </c>
      <c r="F14" s="1">
        <v>38</v>
      </c>
      <c r="G14" s="1">
        <v>9</v>
      </c>
      <c r="H14" s="1">
        <f t="shared" si="0"/>
        <v>203</v>
      </c>
    </row>
    <row r="15" spans="2:8">
      <c r="B15" s="2" t="s">
        <v>14</v>
      </c>
    </row>
    <row r="16" spans="2:8">
      <c r="B16" s="2" t="s">
        <v>15</v>
      </c>
    </row>
    <row r="17" spans="2:8">
      <c r="B17" s="2" t="s">
        <v>16</v>
      </c>
    </row>
    <row r="18" spans="2:8">
      <c r="B18" s="2" t="s">
        <v>17</v>
      </c>
    </row>
    <row r="19" spans="2:8">
      <c r="B19" s="2" t="s">
        <v>24</v>
      </c>
    </row>
    <row r="21" spans="2:8">
      <c r="B21" s="14" t="s">
        <v>3</v>
      </c>
      <c r="C21" s="14">
        <f t="shared" ref="C21:H21" si="1">SUM(C8:C20)</f>
        <v>715</v>
      </c>
      <c r="D21" s="14">
        <f t="shared" si="1"/>
        <v>415</v>
      </c>
      <c r="E21" s="14">
        <f t="shared" si="1"/>
        <v>134</v>
      </c>
      <c r="F21" s="14">
        <f t="shared" si="1"/>
        <v>204</v>
      </c>
      <c r="G21" s="14">
        <f t="shared" si="1"/>
        <v>70</v>
      </c>
      <c r="H21" s="14">
        <f t="shared" si="1"/>
        <v>1538</v>
      </c>
    </row>
    <row r="22" spans="2:8">
      <c r="B22" s="6" t="s">
        <v>19</v>
      </c>
      <c r="C22" s="6"/>
      <c r="D22" s="6"/>
      <c r="E22" s="6"/>
    </row>
    <row r="23" spans="2:8">
      <c r="B23" s="7" t="s">
        <v>20</v>
      </c>
      <c r="C23" s="7"/>
      <c r="D23" s="7"/>
      <c r="E23" s="7"/>
    </row>
    <row r="24" spans="2:8" ht="17.399999999999999">
      <c r="B24" s="7" t="s">
        <v>43</v>
      </c>
      <c r="C24" s="6"/>
      <c r="D24" s="6"/>
      <c r="E24" s="6"/>
    </row>
    <row r="25" spans="2:8">
      <c r="B25" s="7"/>
      <c r="C25" s="6"/>
      <c r="D25" s="6"/>
      <c r="E25" s="6"/>
    </row>
    <row r="26" spans="2:8">
      <c r="B26" s="343"/>
      <c r="C26" s="343"/>
    </row>
  </sheetData>
  <mergeCells count="5">
    <mergeCell ref="B3:H3"/>
    <mergeCell ref="B4:H4"/>
    <mergeCell ref="B5:B6"/>
    <mergeCell ref="C5:G5"/>
    <mergeCell ref="B26:C2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C4AEB-5BF4-433E-92EA-F0889A4E137E}">
  <dimension ref="A1:L23"/>
  <sheetViews>
    <sheetView workbookViewId="0">
      <selection activeCell="F15" sqref="F15"/>
    </sheetView>
  </sheetViews>
  <sheetFormatPr baseColWidth="10" defaultColWidth="11.33203125" defaultRowHeight="15.6"/>
  <cols>
    <col min="1" max="1" width="67.6640625" style="24" bestFit="1" customWidth="1"/>
    <col min="2" max="3" width="22.5546875" style="24" bestFit="1" customWidth="1"/>
    <col min="4" max="4" width="22.88671875" style="24" customWidth="1"/>
    <col min="5" max="5" width="22.88671875" style="24" bestFit="1" customWidth="1"/>
    <col min="6" max="6" width="22.21875" style="24" bestFit="1" customWidth="1"/>
    <col min="7" max="7" width="19.109375" style="24" bestFit="1" customWidth="1"/>
    <col min="8" max="8" width="16.5546875" style="24" customWidth="1"/>
    <col min="9" max="9" width="15" style="24" bestFit="1" customWidth="1"/>
    <col min="10" max="10" width="11.5546875" style="24" bestFit="1" customWidth="1"/>
    <col min="11" max="11" width="15.44140625" style="24" bestFit="1" customWidth="1"/>
    <col min="12" max="12" width="11.33203125" style="24" customWidth="1"/>
    <col min="13" max="16384" width="11.33203125" style="24"/>
  </cols>
  <sheetData>
    <row r="1" spans="1:12" ht="21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21">
      <c r="A2" s="387" t="s">
        <v>199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</row>
    <row r="3" spans="1:12" ht="21">
      <c r="A3" s="387" t="s">
        <v>286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2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</row>
    <row r="5" spans="1:12" ht="21">
      <c r="A5" s="180"/>
      <c r="B5" s="388" t="s">
        <v>200</v>
      </c>
      <c r="C5" s="388"/>
      <c r="D5" s="388" t="s">
        <v>184</v>
      </c>
      <c r="E5" s="388"/>
      <c r="F5" s="388" t="s">
        <v>183</v>
      </c>
      <c r="G5" s="388"/>
      <c r="H5" s="388" t="s">
        <v>185</v>
      </c>
      <c r="I5" s="388"/>
      <c r="J5" s="389" t="s">
        <v>201</v>
      </c>
      <c r="K5" s="389"/>
    </row>
    <row r="6" spans="1:12" ht="21">
      <c r="A6" s="180"/>
      <c r="B6" s="194" t="s">
        <v>258</v>
      </c>
      <c r="C6" s="180" t="s">
        <v>260</v>
      </c>
      <c r="D6" s="194" t="s">
        <v>258</v>
      </c>
      <c r="E6" s="180" t="s">
        <v>260</v>
      </c>
      <c r="F6" s="194" t="s">
        <v>258</v>
      </c>
      <c r="G6" s="180" t="s">
        <v>260</v>
      </c>
      <c r="H6" s="194" t="s">
        <v>258</v>
      </c>
      <c r="I6" s="180" t="s">
        <v>260</v>
      </c>
      <c r="J6" s="194" t="s">
        <v>258</v>
      </c>
      <c r="K6" s="180" t="s">
        <v>260</v>
      </c>
    </row>
    <row r="7" spans="1:12" ht="21">
      <c r="A7" s="225" t="s">
        <v>202</v>
      </c>
      <c r="B7" s="230">
        <v>10</v>
      </c>
      <c r="C7" s="230">
        <v>5</v>
      </c>
      <c r="D7" s="225">
        <v>5415694922</v>
      </c>
      <c r="E7" s="225">
        <v>1096842631</v>
      </c>
      <c r="F7" s="225">
        <v>66500</v>
      </c>
      <c r="G7" s="225">
        <v>4075000</v>
      </c>
      <c r="H7" s="225">
        <v>0</v>
      </c>
      <c r="I7" s="225">
        <v>0</v>
      </c>
      <c r="J7" s="225">
        <v>0</v>
      </c>
      <c r="K7" s="225">
        <v>0</v>
      </c>
      <c r="L7" s="181"/>
    </row>
    <row r="8" spans="1:12" ht="21">
      <c r="A8" s="226" t="s">
        <v>203</v>
      </c>
      <c r="B8" s="196">
        <v>247</v>
      </c>
      <c r="C8" s="196">
        <v>233</v>
      </c>
      <c r="D8" s="226">
        <v>6795319005.4799995</v>
      </c>
      <c r="E8" s="226">
        <v>8189024377.8000002</v>
      </c>
      <c r="F8" s="226">
        <v>142169868.98000002</v>
      </c>
      <c r="G8" s="226">
        <v>216793690.06999999</v>
      </c>
      <c r="H8" s="226">
        <v>0</v>
      </c>
      <c r="I8" s="226">
        <v>0</v>
      </c>
      <c r="J8" s="226">
        <v>0</v>
      </c>
      <c r="K8" s="226">
        <v>0</v>
      </c>
    </row>
    <row r="9" spans="1:12" ht="21">
      <c r="A9" s="225" t="s">
        <v>204</v>
      </c>
      <c r="B9" s="230">
        <v>7</v>
      </c>
      <c r="C9" s="230">
        <v>12</v>
      </c>
      <c r="D9" s="225">
        <v>420031924.20000005</v>
      </c>
      <c r="E9" s="225">
        <v>531822381.01999998</v>
      </c>
      <c r="F9" s="225">
        <v>0</v>
      </c>
      <c r="G9" s="225">
        <v>0</v>
      </c>
      <c r="H9" s="225">
        <v>0</v>
      </c>
      <c r="I9" s="225">
        <v>0</v>
      </c>
      <c r="J9" s="225">
        <v>0</v>
      </c>
      <c r="K9" s="225">
        <v>0</v>
      </c>
    </row>
    <row r="10" spans="1:12" ht="21">
      <c r="A10" s="226" t="s">
        <v>205</v>
      </c>
      <c r="B10" s="196">
        <v>0</v>
      </c>
      <c r="C10" s="196">
        <v>0</v>
      </c>
      <c r="D10" s="226">
        <v>0</v>
      </c>
      <c r="E10" s="226">
        <v>0</v>
      </c>
      <c r="F10" s="226">
        <v>0</v>
      </c>
      <c r="G10" s="226">
        <v>0</v>
      </c>
      <c r="H10" s="226">
        <v>0</v>
      </c>
      <c r="I10" s="226">
        <v>0</v>
      </c>
      <c r="J10" s="226">
        <v>0</v>
      </c>
      <c r="K10" s="226">
        <v>0</v>
      </c>
    </row>
    <row r="11" spans="1:12" ht="21">
      <c r="A11" s="225" t="s">
        <v>206</v>
      </c>
      <c r="B11" s="230">
        <v>7</v>
      </c>
      <c r="C11" s="230">
        <v>10</v>
      </c>
      <c r="D11" s="225">
        <v>98520536.739999995</v>
      </c>
      <c r="E11" s="225">
        <v>2561145021.1100001</v>
      </c>
      <c r="F11" s="225">
        <v>27467359.18</v>
      </c>
      <c r="G11" s="225">
        <v>634176.71</v>
      </c>
      <c r="H11" s="225">
        <v>0</v>
      </c>
      <c r="I11" s="225">
        <v>0</v>
      </c>
      <c r="J11" s="225">
        <v>0</v>
      </c>
      <c r="K11" s="225">
        <v>0</v>
      </c>
    </row>
    <row r="12" spans="1:12" ht="21">
      <c r="A12" s="226" t="s">
        <v>207</v>
      </c>
      <c r="B12" s="196">
        <v>1</v>
      </c>
      <c r="C12" s="196">
        <v>0</v>
      </c>
      <c r="D12" s="226">
        <v>0</v>
      </c>
      <c r="E12" s="226">
        <v>0</v>
      </c>
      <c r="F12" s="226">
        <v>75000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</row>
    <row r="13" spans="1:12" ht="21">
      <c r="A13" s="225" t="s">
        <v>208</v>
      </c>
      <c r="B13" s="230">
        <v>17</v>
      </c>
      <c r="C13" s="230">
        <v>31</v>
      </c>
      <c r="D13" s="225">
        <v>0</v>
      </c>
      <c r="E13" s="225">
        <v>5684.8600000000006</v>
      </c>
      <c r="F13" s="225">
        <v>204344.53</v>
      </c>
      <c r="G13" s="225">
        <v>87221.71</v>
      </c>
      <c r="H13" s="225">
        <v>0</v>
      </c>
      <c r="I13" s="225">
        <v>0</v>
      </c>
      <c r="J13" s="225">
        <v>0</v>
      </c>
      <c r="K13" s="225">
        <v>0</v>
      </c>
    </row>
    <row r="14" spans="1:12" ht="21">
      <c r="A14" s="226" t="s">
        <v>209</v>
      </c>
      <c r="B14" s="196">
        <v>0</v>
      </c>
      <c r="C14" s="196">
        <v>2</v>
      </c>
      <c r="D14" s="226">
        <v>0</v>
      </c>
      <c r="E14" s="226">
        <v>0</v>
      </c>
      <c r="F14" s="226">
        <v>0</v>
      </c>
      <c r="G14" s="226">
        <v>2900000</v>
      </c>
      <c r="H14" s="226">
        <v>0</v>
      </c>
      <c r="I14" s="226">
        <v>0</v>
      </c>
      <c r="J14" s="226">
        <v>0</v>
      </c>
      <c r="K14" s="226">
        <v>0</v>
      </c>
    </row>
    <row r="15" spans="1:12" ht="21">
      <c r="A15" s="225" t="s">
        <v>210</v>
      </c>
      <c r="B15" s="230">
        <v>13</v>
      </c>
      <c r="C15" s="230">
        <v>20</v>
      </c>
      <c r="D15" s="225">
        <v>23370000</v>
      </c>
      <c r="E15" s="225">
        <v>47155002.060000002</v>
      </c>
      <c r="F15" s="225">
        <v>403167</v>
      </c>
      <c r="G15" s="225">
        <v>546363.12</v>
      </c>
      <c r="H15" s="225">
        <v>0</v>
      </c>
      <c r="I15" s="225">
        <v>0</v>
      </c>
      <c r="J15" s="225">
        <v>0</v>
      </c>
      <c r="K15" s="225">
        <v>0</v>
      </c>
    </row>
    <row r="16" spans="1:12" customFormat="1" ht="21">
      <c r="A16" s="226" t="s">
        <v>211</v>
      </c>
      <c r="B16" s="196">
        <v>0</v>
      </c>
      <c r="C16" s="196">
        <v>2</v>
      </c>
      <c r="D16" s="226">
        <v>0</v>
      </c>
      <c r="E16" s="226">
        <v>0</v>
      </c>
      <c r="F16" s="226">
        <v>0</v>
      </c>
      <c r="G16" s="226">
        <v>512520.17</v>
      </c>
      <c r="H16" s="226">
        <v>0</v>
      </c>
      <c r="I16" s="226">
        <v>0</v>
      </c>
      <c r="J16" s="226">
        <v>0</v>
      </c>
      <c r="K16" s="226">
        <v>0</v>
      </c>
      <c r="L16" s="24"/>
    </row>
    <row r="17" spans="1:12" s="229" customFormat="1" ht="21">
      <c r="A17" s="227" t="s">
        <v>212</v>
      </c>
      <c r="B17" s="231">
        <v>7</v>
      </c>
      <c r="C17" s="231">
        <v>11</v>
      </c>
      <c r="D17" s="227">
        <v>0</v>
      </c>
      <c r="E17" s="227">
        <v>0</v>
      </c>
      <c r="F17" s="227">
        <v>0</v>
      </c>
      <c r="G17" s="227">
        <v>726.99</v>
      </c>
      <c r="H17" s="227">
        <v>0</v>
      </c>
      <c r="I17" s="227">
        <v>0</v>
      </c>
      <c r="J17" s="227">
        <v>0</v>
      </c>
      <c r="K17" s="227">
        <v>0</v>
      </c>
      <c r="L17" s="228"/>
    </row>
    <row r="18" spans="1:12" customFormat="1" ht="21">
      <c r="A18" s="226" t="s">
        <v>213</v>
      </c>
      <c r="B18" s="196">
        <v>12</v>
      </c>
      <c r="C18" s="196">
        <v>40</v>
      </c>
      <c r="D18" s="226">
        <v>43283221.789999999</v>
      </c>
      <c r="E18" s="226">
        <v>2453227541.29</v>
      </c>
      <c r="F18" s="226">
        <v>2444113.64</v>
      </c>
      <c r="G18" s="226">
        <v>1143498.3</v>
      </c>
      <c r="H18" s="226">
        <v>0</v>
      </c>
      <c r="I18" s="226"/>
      <c r="J18" s="226">
        <v>0</v>
      </c>
      <c r="K18" s="226">
        <v>0</v>
      </c>
      <c r="L18" s="24"/>
    </row>
    <row r="19" spans="1:12" customFormat="1" ht="21">
      <c r="A19" s="225" t="s">
        <v>214</v>
      </c>
      <c r="B19" s="230">
        <v>0</v>
      </c>
      <c r="C19" s="230">
        <v>1</v>
      </c>
      <c r="D19" s="225">
        <v>0</v>
      </c>
      <c r="E19" s="225">
        <v>0</v>
      </c>
      <c r="F19" s="225">
        <v>0</v>
      </c>
      <c r="G19" s="225">
        <v>50000</v>
      </c>
      <c r="H19" s="225">
        <v>0</v>
      </c>
      <c r="I19" s="225">
        <v>0</v>
      </c>
      <c r="J19" s="225">
        <v>0</v>
      </c>
      <c r="K19" s="225">
        <v>0</v>
      </c>
      <c r="L19" s="24"/>
    </row>
    <row r="20" spans="1:12" customFormat="1" ht="21.6" thickBot="1">
      <c r="A20" s="233" t="s">
        <v>296</v>
      </c>
      <c r="B20" s="234">
        <v>0</v>
      </c>
      <c r="C20" s="234">
        <v>9</v>
      </c>
      <c r="D20" s="235">
        <v>0</v>
      </c>
      <c r="E20" s="235">
        <v>63588065.329999998</v>
      </c>
      <c r="F20" s="235">
        <v>0</v>
      </c>
      <c r="G20" s="235">
        <v>7000</v>
      </c>
      <c r="H20" s="235">
        <v>0</v>
      </c>
      <c r="I20" s="235">
        <v>0</v>
      </c>
      <c r="J20" s="235">
        <v>0</v>
      </c>
      <c r="K20" s="235">
        <v>258000</v>
      </c>
      <c r="L20" s="24"/>
    </row>
    <row r="21" spans="1:12" s="303" customFormat="1" ht="22.2" thickTop="1" thickBot="1">
      <c r="A21" s="232" t="s">
        <v>3</v>
      </c>
      <c r="B21" s="197">
        <f t="shared" ref="B21:K21" si="0">SUM(B7:B20)</f>
        <v>321</v>
      </c>
      <c r="C21" s="197">
        <f t="shared" si="0"/>
        <v>376</v>
      </c>
      <c r="D21" s="236">
        <f t="shared" si="0"/>
        <v>12796219610.210001</v>
      </c>
      <c r="E21" s="236">
        <f t="shared" si="0"/>
        <v>14942810704.469999</v>
      </c>
      <c r="F21" s="236">
        <f t="shared" si="0"/>
        <v>172830353.33000001</v>
      </c>
      <c r="G21" s="236">
        <f t="shared" si="0"/>
        <v>226750197.07000002</v>
      </c>
      <c r="H21" s="232">
        <f t="shared" si="0"/>
        <v>0</v>
      </c>
      <c r="I21" s="232">
        <f t="shared" si="0"/>
        <v>0</v>
      </c>
      <c r="J21" s="232">
        <f t="shared" si="0"/>
        <v>0</v>
      </c>
      <c r="K21" s="236">
        <f t="shared" si="0"/>
        <v>258000</v>
      </c>
      <c r="L21" s="173"/>
    </row>
    <row r="22" spans="1:12" customFormat="1" ht="21">
      <c r="A22" s="386" t="s">
        <v>259</v>
      </c>
      <c r="B22" s="386"/>
      <c r="C22" s="386"/>
      <c r="D22" s="386"/>
      <c r="E22" s="386"/>
      <c r="F22" s="386"/>
      <c r="G22" s="386"/>
      <c r="H22" s="386"/>
      <c r="I22" s="386"/>
      <c r="J22" s="179"/>
      <c r="K22" s="179"/>
      <c r="L22" s="24"/>
    </row>
    <row r="23" spans="1:12" customFormat="1" ht="21">
      <c r="A23" s="386"/>
      <c r="B23" s="386"/>
      <c r="C23" s="386"/>
      <c r="D23" s="386"/>
      <c r="E23" s="386"/>
      <c r="F23" s="386"/>
      <c r="G23" s="386"/>
      <c r="H23" s="386"/>
      <c r="I23" s="386"/>
      <c r="J23" s="179"/>
      <c r="K23" s="179"/>
      <c r="L23" s="24"/>
    </row>
  </sheetData>
  <mergeCells count="10">
    <mergeCell ref="A22:I22"/>
    <mergeCell ref="A23:I23"/>
    <mergeCell ref="A2:K2"/>
    <mergeCell ref="A3:K3"/>
    <mergeCell ref="A4:K4"/>
    <mergeCell ref="B5:C5"/>
    <mergeCell ref="D5:E5"/>
    <mergeCell ref="F5:G5"/>
    <mergeCell ref="H5:I5"/>
    <mergeCell ref="J5:K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22A8-DE58-4ED3-AE11-F30842941003}">
  <dimension ref="B2:D35"/>
  <sheetViews>
    <sheetView zoomScale="91" zoomScaleNormal="91" workbookViewId="0">
      <selection activeCell="E27" sqref="E27"/>
    </sheetView>
  </sheetViews>
  <sheetFormatPr baseColWidth="10" defaultRowHeight="15"/>
  <cols>
    <col min="1" max="1" width="11.5546875" style="27" customWidth="1"/>
    <col min="2" max="3" width="35.44140625" style="27" customWidth="1"/>
    <col min="4" max="4" width="11.5546875" style="31" customWidth="1"/>
    <col min="5" max="16384" width="11.5546875" style="27"/>
  </cols>
  <sheetData>
    <row r="2" spans="2:4" ht="15.75" customHeight="1">
      <c r="B2" s="383" t="s">
        <v>215</v>
      </c>
      <c r="C2" s="383"/>
      <c r="D2" s="383"/>
    </row>
    <row r="3" spans="2:4" ht="15.75" customHeight="1" thickBot="1">
      <c r="B3" s="351" t="s">
        <v>277</v>
      </c>
      <c r="C3" s="351"/>
      <c r="D3" s="351"/>
    </row>
    <row r="4" spans="2:4" ht="15.75" customHeight="1">
      <c r="B4" s="392" t="s">
        <v>295</v>
      </c>
      <c r="C4" s="394" t="s">
        <v>216</v>
      </c>
      <c r="D4" s="396" t="s">
        <v>144</v>
      </c>
    </row>
    <row r="5" spans="2:4" ht="15.75" customHeight="1">
      <c r="B5" s="393"/>
      <c r="C5" s="395"/>
      <c r="D5" s="397"/>
    </row>
    <row r="6" spans="2:4" ht="15.75" customHeight="1">
      <c r="B6" s="300" t="s">
        <v>148</v>
      </c>
      <c r="C6" s="299" t="s">
        <v>287</v>
      </c>
      <c r="D6" s="301">
        <v>2</v>
      </c>
    </row>
    <row r="7" spans="2:4" ht="15.75" customHeight="1">
      <c r="B7" s="300" t="s">
        <v>148</v>
      </c>
      <c r="C7" s="299" t="s">
        <v>148</v>
      </c>
      <c r="D7" s="301">
        <v>2</v>
      </c>
    </row>
    <row r="8" spans="2:4" ht="15.75" customHeight="1">
      <c r="B8" s="300" t="s">
        <v>148</v>
      </c>
      <c r="C8" s="299" t="s">
        <v>217</v>
      </c>
      <c r="D8" s="301">
        <v>2</v>
      </c>
    </row>
    <row r="9" spans="2:4" ht="15.75" customHeight="1">
      <c r="B9" s="300" t="s">
        <v>150</v>
      </c>
      <c r="C9" s="299" t="s">
        <v>150</v>
      </c>
      <c r="D9" s="301">
        <v>6</v>
      </c>
    </row>
    <row r="10" spans="2:4" ht="15.75" customHeight="1">
      <c r="B10" s="300" t="s">
        <v>150</v>
      </c>
      <c r="C10" s="299" t="s">
        <v>243</v>
      </c>
      <c r="D10" s="301">
        <v>1</v>
      </c>
    </row>
    <row r="11" spans="2:4" ht="15.75" customHeight="1">
      <c r="B11" s="300" t="s">
        <v>150</v>
      </c>
      <c r="C11" s="299" t="s">
        <v>238</v>
      </c>
      <c r="D11" s="301">
        <v>1</v>
      </c>
    </row>
    <row r="12" spans="2:4" ht="15.75" customHeight="1">
      <c r="B12" s="300" t="s">
        <v>150</v>
      </c>
      <c r="C12" s="299" t="s">
        <v>288</v>
      </c>
      <c r="D12" s="301">
        <v>2</v>
      </c>
    </row>
    <row r="13" spans="2:4" ht="15.75" customHeight="1">
      <c r="B13" s="300" t="s">
        <v>150</v>
      </c>
      <c r="C13" s="299" t="s">
        <v>289</v>
      </c>
      <c r="D13" s="301">
        <v>1</v>
      </c>
    </row>
    <row r="14" spans="2:4" ht="15.75" customHeight="1">
      <c r="B14" s="300" t="s">
        <v>149</v>
      </c>
      <c r="C14" s="299" t="s">
        <v>149</v>
      </c>
      <c r="D14" s="301">
        <v>3</v>
      </c>
    </row>
    <row r="15" spans="2:4" ht="15.75" customHeight="1">
      <c r="B15" s="300" t="s">
        <v>149</v>
      </c>
      <c r="C15" s="299" t="s">
        <v>239</v>
      </c>
      <c r="D15" s="301">
        <v>2</v>
      </c>
    </row>
    <row r="16" spans="2:4" ht="15.75" customHeight="1">
      <c r="B16" s="300" t="s">
        <v>149</v>
      </c>
      <c r="C16" s="299" t="s">
        <v>240</v>
      </c>
      <c r="D16" s="301">
        <v>1</v>
      </c>
    </row>
    <row r="17" spans="2:4" ht="15.75" customHeight="1">
      <c r="B17" s="300" t="s">
        <v>149</v>
      </c>
      <c r="C17" s="299" t="s">
        <v>290</v>
      </c>
      <c r="D17" s="301">
        <v>1</v>
      </c>
    </row>
    <row r="18" spans="2:4" ht="15.75" customHeight="1">
      <c r="B18" s="300" t="s">
        <v>149</v>
      </c>
      <c r="C18" s="299" t="s">
        <v>291</v>
      </c>
      <c r="D18" s="301">
        <v>1</v>
      </c>
    </row>
    <row r="19" spans="2:4" ht="15.75" customHeight="1">
      <c r="B19" s="300" t="s">
        <v>149</v>
      </c>
      <c r="C19" s="299" t="s">
        <v>225</v>
      </c>
      <c r="D19" s="301">
        <v>1</v>
      </c>
    </row>
    <row r="20" spans="2:4" ht="15.75" customHeight="1">
      <c r="B20" s="300" t="s">
        <v>146</v>
      </c>
      <c r="C20" s="299" t="s">
        <v>146</v>
      </c>
      <c r="D20" s="301">
        <v>1</v>
      </c>
    </row>
    <row r="21" spans="2:4" ht="15.75" customHeight="1">
      <c r="B21" s="300" t="s">
        <v>146</v>
      </c>
      <c r="C21" s="299" t="s">
        <v>226</v>
      </c>
      <c r="D21" s="301">
        <v>2</v>
      </c>
    </row>
    <row r="22" spans="2:4" ht="15.75" customHeight="1">
      <c r="B22" s="300" t="s">
        <v>146</v>
      </c>
      <c r="C22" s="299" t="s">
        <v>292</v>
      </c>
      <c r="D22" s="301">
        <v>1</v>
      </c>
    </row>
    <row r="23" spans="2:4" customFormat="1" ht="15.75" customHeight="1">
      <c r="B23" s="300" t="s">
        <v>151</v>
      </c>
      <c r="C23" s="299" t="s">
        <v>221</v>
      </c>
      <c r="D23" s="301">
        <v>3</v>
      </c>
    </row>
    <row r="24" spans="2:4" customFormat="1" ht="15.75" customHeight="1">
      <c r="B24" s="300" t="s">
        <v>151</v>
      </c>
      <c r="C24" s="299" t="s">
        <v>219</v>
      </c>
      <c r="D24" s="301">
        <v>10</v>
      </c>
    </row>
    <row r="25" spans="2:4" customFormat="1" ht="15.75" customHeight="1">
      <c r="B25" s="300" t="s">
        <v>151</v>
      </c>
      <c r="C25" s="299" t="s">
        <v>151</v>
      </c>
      <c r="D25" s="301">
        <v>9</v>
      </c>
    </row>
    <row r="26" spans="2:4" customFormat="1" ht="15.75" customHeight="1">
      <c r="B26" s="300" t="s">
        <v>151</v>
      </c>
      <c r="C26" s="299" t="s">
        <v>220</v>
      </c>
      <c r="D26" s="301">
        <v>2</v>
      </c>
    </row>
    <row r="27" spans="2:4" customFormat="1" ht="15.75" customHeight="1">
      <c r="B27" s="300" t="s">
        <v>151</v>
      </c>
      <c r="C27" s="299" t="s">
        <v>228</v>
      </c>
      <c r="D27" s="301">
        <v>2</v>
      </c>
    </row>
    <row r="28" spans="2:4" customFormat="1" ht="15.75" customHeight="1">
      <c r="B28" s="300" t="s">
        <v>151</v>
      </c>
      <c r="C28" s="299" t="s">
        <v>227</v>
      </c>
      <c r="D28" s="301">
        <v>4</v>
      </c>
    </row>
    <row r="29" spans="2:4" customFormat="1" ht="15.75" customHeight="1">
      <c r="B29" s="300" t="s">
        <v>151</v>
      </c>
      <c r="C29" s="299" t="s">
        <v>229</v>
      </c>
      <c r="D29" s="301">
        <v>1</v>
      </c>
    </row>
    <row r="30" spans="2:4" customFormat="1">
      <c r="B30" s="300" t="s">
        <v>151</v>
      </c>
      <c r="C30" s="299" t="s">
        <v>218</v>
      </c>
      <c r="D30" s="301">
        <v>2</v>
      </c>
    </row>
    <row r="31" spans="2:4">
      <c r="B31" s="300" t="s">
        <v>151</v>
      </c>
      <c r="C31" s="299" t="s">
        <v>242</v>
      </c>
      <c r="D31" s="301">
        <v>2</v>
      </c>
    </row>
    <row r="32" spans="2:4">
      <c r="B32" s="300" t="s">
        <v>147</v>
      </c>
      <c r="C32" s="299" t="s">
        <v>241</v>
      </c>
      <c r="D32" s="301">
        <v>1</v>
      </c>
    </row>
    <row r="33" spans="2:4">
      <c r="B33" s="300" t="s">
        <v>145</v>
      </c>
      <c r="C33" s="299" t="s">
        <v>293</v>
      </c>
      <c r="D33" s="301">
        <v>1</v>
      </c>
    </row>
    <row r="34" spans="2:4">
      <c r="B34" s="300" t="s">
        <v>145</v>
      </c>
      <c r="C34" s="299" t="s">
        <v>294</v>
      </c>
      <c r="D34" s="301">
        <v>1</v>
      </c>
    </row>
    <row r="35" spans="2:4" ht="15.6" thickBot="1">
      <c r="B35" s="390" t="s">
        <v>3</v>
      </c>
      <c r="C35" s="391"/>
      <c r="D35" s="302">
        <f>SUM(D6:D34)</f>
        <v>68</v>
      </c>
    </row>
  </sheetData>
  <mergeCells count="6">
    <mergeCell ref="B35:C35"/>
    <mergeCell ref="B2:D2"/>
    <mergeCell ref="B3:D3"/>
    <mergeCell ref="B4:B5"/>
    <mergeCell ref="C4:C5"/>
    <mergeCell ref="D4:D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F0D1F-203E-4836-9331-0C6FB7B7403A}">
  <dimension ref="B1:G36"/>
  <sheetViews>
    <sheetView workbookViewId="0">
      <selection activeCell="E18" sqref="E18:E35"/>
    </sheetView>
  </sheetViews>
  <sheetFormatPr baseColWidth="10" defaultRowHeight="15"/>
  <cols>
    <col min="1" max="1" width="1.6640625" style="27" customWidth="1"/>
    <col min="2" max="2" width="62.33203125" style="27" customWidth="1"/>
    <col min="3" max="3" width="35.5546875" style="27" customWidth="1"/>
    <col min="4" max="4" width="55.5546875" style="27" customWidth="1"/>
    <col min="5" max="5" width="34.109375" style="27" bestFit="1" customWidth="1"/>
    <col min="6" max="6" width="23.33203125" style="27" customWidth="1"/>
    <col min="7" max="7" width="26" style="27" customWidth="1"/>
    <col min="8" max="8" width="11.5546875" style="27" customWidth="1"/>
    <col min="9" max="16384" width="11.5546875" style="27"/>
  </cols>
  <sheetData>
    <row r="1" spans="2:7" ht="26.4">
      <c r="C1" s="182"/>
    </row>
    <row r="2" spans="2:7" ht="21">
      <c r="B2" s="387" t="s">
        <v>284</v>
      </c>
      <c r="C2" s="387"/>
      <c r="D2" s="387"/>
      <c r="E2" s="387"/>
      <c r="F2" s="387"/>
      <c r="G2" s="387"/>
    </row>
    <row r="3" spans="2:7">
      <c r="B3" s="343"/>
      <c r="C3" s="343"/>
      <c r="D3" s="343"/>
      <c r="E3" s="343"/>
      <c r="F3" s="343"/>
      <c r="G3" s="343"/>
    </row>
    <row r="4" spans="2:7" ht="15.6">
      <c r="B4" s="305" t="s">
        <v>222</v>
      </c>
      <c r="C4" s="306" t="s">
        <v>230</v>
      </c>
      <c r="D4" s="306" t="s">
        <v>231</v>
      </c>
      <c r="E4" s="305" t="s">
        <v>297</v>
      </c>
      <c r="F4" s="305" t="s">
        <v>223</v>
      </c>
      <c r="G4" s="305" t="s">
        <v>224</v>
      </c>
    </row>
    <row r="5" spans="2:7" ht="13.95" customHeight="1">
      <c r="B5" s="195" t="s">
        <v>244</v>
      </c>
      <c r="C5" s="195" t="s">
        <v>245</v>
      </c>
      <c r="D5" s="195" t="s">
        <v>246</v>
      </c>
      <c r="E5" s="324">
        <v>143</v>
      </c>
      <c r="F5" s="304">
        <v>32.89</v>
      </c>
      <c r="G5" s="195" t="s">
        <v>298</v>
      </c>
    </row>
    <row r="6" spans="2:7" ht="13.95" customHeight="1">
      <c r="B6" s="195" t="s">
        <v>244</v>
      </c>
      <c r="C6" s="195" t="s">
        <v>245</v>
      </c>
      <c r="D6" s="195" t="s">
        <v>246</v>
      </c>
      <c r="E6" s="324">
        <v>2</v>
      </c>
      <c r="F6" s="304">
        <v>0.45</v>
      </c>
      <c r="G6" s="195" t="s">
        <v>298</v>
      </c>
    </row>
    <row r="7" spans="2:7" ht="13.95" customHeight="1">
      <c r="B7" s="195" t="s">
        <v>244</v>
      </c>
      <c r="C7" s="195" t="s">
        <v>245</v>
      </c>
      <c r="D7" s="195" t="s">
        <v>246</v>
      </c>
      <c r="E7" s="324">
        <v>20</v>
      </c>
      <c r="F7" s="304">
        <v>7.16</v>
      </c>
      <c r="G7" s="195" t="s">
        <v>298</v>
      </c>
    </row>
    <row r="8" spans="2:7" ht="13.95" customHeight="1">
      <c r="B8" s="195" t="s">
        <v>244</v>
      </c>
      <c r="C8" s="195" t="s">
        <v>245</v>
      </c>
      <c r="D8" s="195" t="s">
        <v>246</v>
      </c>
      <c r="E8" s="324">
        <v>1</v>
      </c>
      <c r="F8" s="304">
        <v>0.36</v>
      </c>
      <c r="G8" s="195" t="s">
        <v>298</v>
      </c>
    </row>
    <row r="9" spans="2:7" ht="15" customHeight="1">
      <c r="B9" s="195" t="s">
        <v>244</v>
      </c>
      <c r="C9" s="195" t="s">
        <v>245</v>
      </c>
      <c r="D9" s="195" t="s">
        <v>246</v>
      </c>
      <c r="E9" s="324">
        <v>1</v>
      </c>
      <c r="F9" s="304">
        <v>0.79</v>
      </c>
      <c r="G9" s="195" t="s">
        <v>298</v>
      </c>
    </row>
    <row r="10" spans="2:7" ht="13.95" customHeight="1">
      <c r="B10" s="195" t="s">
        <v>244</v>
      </c>
      <c r="C10" s="195" t="s">
        <v>245</v>
      </c>
      <c r="D10" s="195" t="s">
        <v>246</v>
      </c>
      <c r="E10" s="324">
        <v>1</v>
      </c>
      <c r="F10" s="304">
        <v>0.2</v>
      </c>
      <c r="G10" s="195" t="s">
        <v>298</v>
      </c>
    </row>
    <row r="11" spans="2:7" ht="13.95" customHeight="1">
      <c r="B11" s="195" t="s">
        <v>244</v>
      </c>
      <c r="C11" s="195" t="s">
        <v>245</v>
      </c>
      <c r="D11" s="195" t="s">
        <v>246</v>
      </c>
      <c r="E11" s="324">
        <v>3</v>
      </c>
      <c r="F11" s="304">
        <v>1</v>
      </c>
      <c r="G11" s="195" t="s">
        <v>298</v>
      </c>
    </row>
    <row r="12" spans="2:7">
      <c r="B12" s="195" t="s">
        <v>244</v>
      </c>
      <c r="C12" s="195" t="s">
        <v>245</v>
      </c>
      <c r="D12" s="195" t="s">
        <v>246</v>
      </c>
      <c r="E12" s="324">
        <v>1</v>
      </c>
      <c r="F12" s="304">
        <v>0.66</v>
      </c>
      <c r="G12" s="195" t="s">
        <v>298</v>
      </c>
    </row>
    <row r="13" spans="2:7" ht="13.95" customHeight="1">
      <c r="B13" s="195" t="s">
        <v>244</v>
      </c>
      <c r="C13" s="195" t="s">
        <v>245</v>
      </c>
      <c r="D13" s="195" t="s">
        <v>246</v>
      </c>
      <c r="E13" s="324">
        <v>1</v>
      </c>
      <c r="F13" s="304">
        <v>1.52</v>
      </c>
      <c r="G13" s="195" t="s">
        <v>298</v>
      </c>
    </row>
    <row r="14" spans="2:7" ht="13.95" customHeight="1">
      <c r="B14" s="195" t="s">
        <v>244</v>
      </c>
      <c r="C14" s="195" t="s">
        <v>245</v>
      </c>
      <c r="D14" s="195" t="s">
        <v>246</v>
      </c>
      <c r="E14" s="324">
        <v>1</v>
      </c>
      <c r="F14" s="304">
        <v>0.73</v>
      </c>
      <c r="G14" s="195" t="s">
        <v>299</v>
      </c>
    </row>
    <row r="15" spans="2:7" ht="13.95" customHeight="1">
      <c r="B15" s="195" t="s">
        <v>244</v>
      </c>
      <c r="C15" s="195" t="s">
        <v>245</v>
      </c>
      <c r="D15" s="195" t="s">
        <v>246</v>
      </c>
      <c r="E15" s="324">
        <v>1</v>
      </c>
      <c r="F15" s="304">
        <v>0.21</v>
      </c>
      <c r="G15" s="195" t="s">
        <v>298</v>
      </c>
    </row>
    <row r="16" spans="2:7" ht="13.95" customHeight="1">
      <c r="B16" s="195" t="s">
        <v>244</v>
      </c>
      <c r="C16" s="195" t="s">
        <v>245</v>
      </c>
      <c r="D16" s="195" t="s">
        <v>246</v>
      </c>
      <c r="E16" s="324">
        <v>1</v>
      </c>
      <c r="F16" s="304">
        <v>51.12</v>
      </c>
      <c r="G16" s="195" t="s">
        <v>302</v>
      </c>
    </row>
    <row r="17" spans="2:7" ht="16.2" thickBot="1">
      <c r="B17" s="398" t="s">
        <v>232</v>
      </c>
      <c r="C17" s="399"/>
      <c r="D17" s="399"/>
      <c r="E17" s="399"/>
      <c r="F17" s="399"/>
      <c r="G17" s="400"/>
    </row>
    <row r="18" spans="2:7">
      <c r="B18" s="307" t="s">
        <v>248</v>
      </c>
      <c r="C18" s="308" t="s">
        <v>247</v>
      </c>
      <c r="D18" s="308" t="s">
        <v>249</v>
      </c>
      <c r="E18" s="325">
        <v>2</v>
      </c>
      <c r="F18" s="279">
        <v>0.61</v>
      </c>
      <c r="G18" s="318" t="s">
        <v>298</v>
      </c>
    </row>
    <row r="19" spans="2:7">
      <c r="B19" s="309" t="s">
        <v>244</v>
      </c>
      <c r="C19" s="310" t="s">
        <v>245</v>
      </c>
      <c r="D19" s="310" t="s">
        <v>246</v>
      </c>
      <c r="E19" s="326"/>
      <c r="F19" s="209"/>
      <c r="G19" s="319"/>
    </row>
    <row r="20" spans="2:7">
      <c r="B20" s="311" t="s">
        <v>300</v>
      </c>
      <c r="C20" s="312" t="s">
        <v>247</v>
      </c>
      <c r="D20" s="312" t="s">
        <v>301</v>
      </c>
      <c r="E20" s="327">
        <v>1</v>
      </c>
      <c r="F20" s="278">
        <v>29.79</v>
      </c>
      <c r="G20" s="320" t="s">
        <v>298</v>
      </c>
    </row>
    <row r="21" spans="2:7">
      <c r="B21" s="309" t="s">
        <v>244</v>
      </c>
      <c r="C21" s="310" t="s">
        <v>245</v>
      </c>
      <c r="D21" s="310" t="s">
        <v>246</v>
      </c>
      <c r="E21" s="326"/>
      <c r="F21" s="209"/>
      <c r="G21" s="319"/>
    </row>
    <row r="22" spans="2:7" customFormat="1" ht="13.2">
      <c r="B22" s="311" t="s">
        <v>300</v>
      </c>
      <c r="C22" s="312" t="s">
        <v>247</v>
      </c>
      <c r="D22" s="312" t="s">
        <v>301</v>
      </c>
      <c r="E22" s="327">
        <v>1</v>
      </c>
      <c r="F22" s="278">
        <v>21.88</v>
      </c>
      <c r="G22" s="320" t="s">
        <v>298</v>
      </c>
    </row>
    <row r="23" spans="2:7" customFormat="1" ht="13.2">
      <c r="B23" s="309" t="s">
        <v>244</v>
      </c>
      <c r="C23" s="310" t="s">
        <v>245</v>
      </c>
      <c r="D23" s="310" t="s">
        <v>246</v>
      </c>
      <c r="E23" s="326"/>
      <c r="F23" s="209"/>
      <c r="G23" s="319"/>
    </row>
    <row r="24" spans="2:7" customFormat="1" ht="13.2">
      <c r="B24" s="311" t="s">
        <v>300</v>
      </c>
      <c r="C24" s="312" t="s">
        <v>247</v>
      </c>
      <c r="D24" s="312" t="s">
        <v>301</v>
      </c>
      <c r="E24" s="327">
        <v>1</v>
      </c>
      <c r="F24" s="278">
        <v>4.4800000000000004</v>
      </c>
      <c r="G24" s="320" t="s">
        <v>298</v>
      </c>
    </row>
    <row r="25" spans="2:7" customFormat="1" ht="13.2">
      <c r="B25" s="309" t="s">
        <v>244</v>
      </c>
      <c r="C25" s="310" t="s">
        <v>245</v>
      </c>
      <c r="D25" s="310" t="s">
        <v>246</v>
      </c>
      <c r="E25" s="326"/>
      <c r="F25" s="209"/>
      <c r="G25" s="319"/>
    </row>
    <row r="26" spans="2:7" customFormat="1" ht="13.2">
      <c r="B26" s="311" t="s">
        <v>300</v>
      </c>
      <c r="C26" s="312" t="s">
        <v>247</v>
      </c>
      <c r="D26" s="312" t="s">
        <v>301</v>
      </c>
      <c r="E26" s="327">
        <v>3</v>
      </c>
      <c r="F26" s="278">
        <v>0.95</v>
      </c>
      <c r="G26" s="320" t="s">
        <v>298</v>
      </c>
    </row>
    <row r="27" spans="2:7" customFormat="1" ht="13.2">
      <c r="B27" s="313" t="s">
        <v>248</v>
      </c>
      <c r="C27" s="314" t="s">
        <v>247</v>
      </c>
      <c r="D27" s="314" t="s">
        <v>249</v>
      </c>
      <c r="E27" s="328"/>
      <c r="F27" s="321"/>
      <c r="G27" s="322"/>
    </row>
    <row r="28" spans="2:7" customFormat="1" ht="13.2">
      <c r="B28" s="309" t="s">
        <v>244</v>
      </c>
      <c r="C28" s="310" t="s">
        <v>245</v>
      </c>
      <c r="D28" s="310" t="s">
        <v>246</v>
      </c>
      <c r="E28" s="326"/>
      <c r="F28" s="209"/>
      <c r="G28" s="319"/>
    </row>
    <row r="29" spans="2:7" customFormat="1" ht="13.2">
      <c r="B29" s="311" t="s">
        <v>300</v>
      </c>
      <c r="C29" s="312" t="s">
        <v>247</v>
      </c>
      <c r="D29" s="312" t="s">
        <v>301</v>
      </c>
      <c r="E29" s="327">
        <v>1</v>
      </c>
      <c r="F29" s="278">
        <v>9.48</v>
      </c>
      <c r="G29" s="320" t="s">
        <v>298</v>
      </c>
    </row>
    <row r="30" spans="2:7" customFormat="1" ht="13.2">
      <c r="B30" s="309" t="s">
        <v>250</v>
      </c>
      <c r="C30" s="310" t="s">
        <v>251</v>
      </c>
      <c r="D30" s="310" t="s">
        <v>252</v>
      </c>
      <c r="E30" s="326"/>
      <c r="F30" s="209"/>
      <c r="G30" s="319"/>
    </row>
    <row r="31" spans="2:7" customFormat="1" ht="13.2">
      <c r="B31" s="311" t="s">
        <v>244</v>
      </c>
      <c r="C31" s="312" t="s">
        <v>245</v>
      </c>
      <c r="D31" s="312" t="s">
        <v>246</v>
      </c>
      <c r="E31" s="327">
        <v>1</v>
      </c>
      <c r="F31" s="278">
        <v>4.71</v>
      </c>
      <c r="G31" s="320" t="s">
        <v>298</v>
      </c>
    </row>
    <row r="32" spans="2:7" customFormat="1" ht="13.2">
      <c r="B32" s="313" t="s">
        <v>248</v>
      </c>
      <c r="C32" s="314" t="s">
        <v>247</v>
      </c>
      <c r="D32" s="314" t="s">
        <v>249</v>
      </c>
      <c r="E32" s="328"/>
      <c r="F32" s="321"/>
      <c r="G32" s="322"/>
    </row>
    <row r="33" spans="2:7" customFormat="1" ht="13.2">
      <c r="B33" s="309" t="s">
        <v>244</v>
      </c>
      <c r="C33" s="310" t="s">
        <v>245</v>
      </c>
      <c r="D33" s="310" t="s">
        <v>246</v>
      </c>
      <c r="E33" s="326"/>
      <c r="F33" s="209"/>
      <c r="G33" s="319"/>
    </row>
    <row r="34" spans="2:7">
      <c r="B34" s="311" t="s">
        <v>300</v>
      </c>
      <c r="C34" s="312" t="s">
        <v>247</v>
      </c>
      <c r="D34" s="312" t="s">
        <v>301</v>
      </c>
      <c r="E34" s="327">
        <v>1</v>
      </c>
      <c r="F34" s="278">
        <v>0.75</v>
      </c>
      <c r="G34" s="320" t="s">
        <v>298</v>
      </c>
    </row>
    <row r="35" spans="2:7" ht="15.6" thickBot="1">
      <c r="B35" s="315" t="s">
        <v>244</v>
      </c>
      <c r="C35" s="316" t="s">
        <v>245</v>
      </c>
      <c r="D35" s="316" t="s">
        <v>246</v>
      </c>
      <c r="E35" s="329"/>
      <c r="F35" s="210"/>
      <c r="G35" s="323"/>
    </row>
    <row r="36" spans="2:7">
      <c r="B36" s="401" t="s">
        <v>233</v>
      </c>
      <c r="C36" s="401"/>
      <c r="D36" s="401"/>
      <c r="E36" s="401"/>
      <c r="F36" s="401"/>
      <c r="G36" s="401"/>
    </row>
  </sheetData>
  <mergeCells count="4">
    <mergeCell ref="B2:G2"/>
    <mergeCell ref="B3:G3"/>
    <mergeCell ref="B17:G17"/>
    <mergeCell ref="B36:G3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54893-9581-4BC4-8818-AEAA811A2BCF}">
  <dimension ref="B2:G30"/>
  <sheetViews>
    <sheetView workbookViewId="0">
      <selection activeCell="C8" sqref="C8:C16"/>
    </sheetView>
  </sheetViews>
  <sheetFormatPr baseColWidth="10" defaultRowHeight="13.2"/>
  <cols>
    <col min="1" max="1" width="11.5546875" customWidth="1"/>
    <col min="2" max="2" width="56.33203125" customWidth="1"/>
    <col min="3" max="3" width="54.88671875" customWidth="1"/>
    <col min="4" max="4" width="11.5546875" customWidth="1"/>
  </cols>
  <sheetData>
    <row r="2" spans="2:7" ht="15.6">
      <c r="B2" s="350" t="s">
        <v>44</v>
      </c>
      <c r="C2" s="350"/>
    </row>
    <row r="3" spans="2:7" ht="15.6">
      <c r="B3" s="350" t="s">
        <v>45</v>
      </c>
      <c r="C3" s="350"/>
    </row>
    <row r="4" spans="2:7" ht="15.6">
      <c r="B4" s="351" t="s">
        <v>277</v>
      </c>
      <c r="C4" s="351"/>
    </row>
    <row r="5" spans="2:7" ht="13.8" customHeight="1">
      <c r="B5" s="341" t="s">
        <v>46</v>
      </c>
      <c r="C5" s="341" t="s">
        <v>47</v>
      </c>
    </row>
    <row r="6" spans="2:7" ht="13.8" customHeight="1">
      <c r="B6" s="341"/>
      <c r="C6" s="341"/>
    </row>
    <row r="7" spans="2:7" ht="15.6">
      <c r="B7" s="18"/>
      <c r="C7" s="16"/>
    </row>
    <row r="8" spans="2:7" ht="15.6">
      <c r="B8" s="19" t="s">
        <v>48</v>
      </c>
      <c r="C8" s="20">
        <v>2127.5113500000002</v>
      </c>
      <c r="E8" s="20"/>
    </row>
    <row r="9" spans="2:7" ht="15.6">
      <c r="B9" s="19" t="s">
        <v>270</v>
      </c>
      <c r="C9" s="21">
        <v>46142.066666666331</v>
      </c>
      <c r="E9" s="21"/>
    </row>
    <row r="10" spans="2:7" ht="15.6">
      <c r="B10" s="19" t="s">
        <v>49</v>
      </c>
      <c r="C10" s="21">
        <v>288</v>
      </c>
      <c r="E10" s="21"/>
    </row>
    <row r="11" spans="2:7" ht="15.6">
      <c r="B11" s="19" t="s">
        <v>50</v>
      </c>
      <c r="C11" s="20">
        <v>636.49968999999999</v>
      </c>
      <c r="E11" s="20"/>
    </row>
    <row r="12" spans="2:7" ht="15.6">
      <c r="B12" s="19" t="s">
        <v>271</v>
      </c>
      <c r="C12" s="20">
        <v>0</v>
      </c>
      <c r="E12" s="20"/>
      <c r="G12" s="22"/>
    </row>
    <row r="13" spans="2:7" ht="15.6">
      <c r="B13" s="19" t="s">
        <v>51</v>
      </c>
      <c r="C13" s="280">
        <v>2.9999999999999997E-4</v>
      </c>
      <c r="E13" s="280"/>
    </row>
    <row r="14" spans="2:7" ht="15.6">
      <c r="B14" s="19" t="s">
        <v>272</v>
      </c>
      <c r="C14" s="21">
        <v>643.1</v>
      </c>
      <c r="E14" s="21"/>
    </row>
    <row r="15" spans="2:7" ht="15.6">
      <c r="B15" s="19" t="s">
        <v>273</v>
      </c>
      <c r="C15" s="21">
        <v>38</v>
      </c>
      <c r="E15" s="21"/>
      <c r="F15" s="23"/>
    </row>
    <row r="16" spans="2:7" ht="15.6">
      <c r="B16" s="19" t="s">
        <v>274</v>
      </c>
      <c r="C16" s="21">
        <v>0</v>
      </c>
      <c r="E16" s="21"/>
    </row>
    <row r="17" spans="2:3" ht="15.6">
      <c r="B17" s="24"/>
      <c r="C17" s="24"/>
    </row>
    <row r="18" spans="2:3" ht="16.2" thickBot="1">
      <c r="B18" s="253"/>
      <c r="C18" s="253"/>
    </row>
    <row r="19" spans="2:3" ht="15">
      <c r="B19" s="349" t="s">
        <v>269</v>
      </c>
      <c r="C19" s="349"/>
    </row>
    <row r="20" spans="2:3" ht="15">
      <c r="B20" s="345" t="s">
        <v>52</v>
      </c>
      <c r="C20" s="345"/>
    </row>
    <row r="21" spans="2:3" ht="16.2">
      <c r="B21" s="346" t="s">
        <v>234</v>
      </c>
      <c r="C21" s="346"/>
    </row>
    <row r="22" spans="2:3" ht="16.2">
      <c r="B22" s="346" t="s">
        <v>53</v>
      </c>
      <c r="C22" s="346"/>
    </row>
    <row r="23" spans="2:3" ht="16.2">
      <c r="B23" s="346" t="s">
        <v>54</v>
      </c>
      <c r="C23" s="346"/>
    </row>
    <row r="24" spans="2:3" ht="15">
      <c r="B24" s="347" t="s">
        <v>55</v>
      </c>
      <c r="C24" s="347"/>
    </row>
    <row r="25" spans="2:3" ht="16.2">
      <c r="B25" s="346" t="s">
        <v>235</v>
      </c>
      <c r="C25" s="346"/>
    </row>
    <row r="26" spans="2:3" ht="15">
      <c r="B26" s="346" t="s">
        <v>56</v>
      </c>
      <c r="C26" s="346"/>
    </row>
    <row r="27" spans="2:3" ht="16.2">
      <c r="B27" s="348" t="s">
        <v>236</v>
      </c>
      <c r="C27" s="348"/>
    </row>
    <row r="28" spans="2:3" ht="15">
      <c r="B28" s="27"/>
      <c r="C28" s="27"/>
    </row>
    <row r="29" spans="2:3" ht="19.2">
      <c r="B29" s="344"/>
      <c r="C29" s="344"/>
    </row>
    <row r="30" spans="2:3" ht="17.399999999999999">
      <c r="B30" s="28"/>
    </row>
  </sheetData>
  <mergeCells count="15">
    <mergeCell ref="B19:C19"/>
    <mergeCell ref="B2:C2"/>
    <mergeCell ref="B3:C3"/>
    <mergeCell ref="B4:C4"/>
    <mergeCell ref="B5:B6"/>
    <mergeCell ref="C5:C6"/>
    <mergeCell ref="B29:C29"/>
    <mergeCell ref="B20:C20"/>
    <mergeCell ref="B21:C21"/>
    <mergeCell ref="B22:C22"/>
    <mergeCell ref="B23:C23"/>
    <mergeCell ref="B24:C24"/>
    <mergeCell ref="B27:C27"/>
    <mergeCell ref="B25:C25"/>
    <mergeCell ref="B26:C2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DD978-489E-479E-A530-C5A2F4307915}">
  <dimension ref="A1:Z78"/>
  <sheetViews>
    <sheetView workbookViewId="0">
      <selection activeCell="C12" sqref="C12"/>
    </sheetView>
  </sheetViews>
  <sheetFormatPr baseColWidth="10" defaultRowHeight="15"/>
  <cols>
    <col min="1" max="1" width="11.5546875" style="27" customWidth="1"/>
    <col min="2" max="2" width="29.33203125" style="27" customWidth="1"/>
    <col min="3" max="10" width="15.5546875" style="27" customWidth="1"/>
    <col min="11" max="12" width="11.5546875" style="27" customWidth="1"/>
    <col min="13" max="13" width="13.5546875" style="27" customWidth="1"/>
    <col min="14" max="14" width="13.5546875" style="27" hidden="1" customWidth="1"/>
    <col min="15" max="15" width="18.44140625" style="27" bestFit="1" customWidth="1"/>
    <col min="16" max="16" width="11" style="31" customWidth="1"/>
    <col min="17" max="17" width="20.21875" style="27" customWidth="1"/>
    <col min="18" max="18" width="20.21875" style="27" bestFit="1" customWidth="1"/>
    <col min="19" max="19" width="11.5546875" style="27" customWidth="1"/>
    <col min="20" max="16384" width="11.5546875" style="27"/>
  </cols>
  <sheetData>
    <row r="1" spans="1:26" ht="15.6">
      <c r="A1" s="30"/>
      <c r="B1" s="31"/>
      <c r="C1" s="32"/>
      <c r="F1" s="238"/>
    </row>
    <row r="2" spans="1:26">
      <c r="A2" s="31"/>
      <c r="B2" s="331"/>
      <c r="C2" s="204"/>
      <c r="F2" s="239"/>
    </row>
    <row r="3" spans="1:26">
      <c r="A3" s="353"/>
      <c r="B3" s="353"/>
      <c r="C3" s="353"/>
      <c r="D3" s="353"/>
      <c r="F3" s="204"/>
    </row>
    <row r="4" spans="1:26" ht="15.6">
      <c r="B4" s="350" t="s">
        <v>44</v>
      </c>
      <c r="C4" s="350"/>
      <c r="D4" s="350"/>
      <c r="E4" s="350"/>
      <c r="F4" s="350"/>
      <c r="G4" s="350"/>
      <c r="H4" s="350"/>
      <c r="I4" s="350"/>
      <c r="J4" s="350"/>
      <c r="K4" s="350"/>
    </row>
    <row r="5" spans="1:26" ht="15.6">
      <c r="B5" s="350" t="s">
        <v>58</v>
      </c>
      <c r="C5" s="350"/>
      <c r="D5" s="350"/>
      <c r="E5" s="350"/>
      <c r="F5" s="350"/>
      <c r="G5" s="350"/>
      <c r="H5" s="350"/>
      <c r="I5" s="350"/>
      <c r="J5" s="350"/>
      <c r="K5" s="350"/>
    </row>
    <row r="6" spans="1:26" ht="15.6">
      <c r="B6" s="355" t="s">
        <v>278</v>
      </c>
      <c r="C6" s="355"/>
      <c r="D6" s="355"/>
      <c r="E6" s="355"/>
      <c r="F6" s="355"/>
      <c r="G6" s="355"/>
      <c r="H6" s="355"/>
      <c r="I6" s="355"/>
      <c r="J6" s="355"/>
      <c r="K6" s="355"/>
      <c r="L6" s="29"/>
      <c r="M6" s="29"/>
    </row>
    <row r="7" spans="1:26" ht="16.2" thickBot="1">
      <c r="B7" s="356" t="s">
        <v>59</v>
      </c>
      <c r="C7" s="33" t="s">
        <v>41</v>
      </c>
      <c r="D7" s="33" t="s">
        <v>39</v>
      </c>
      <c r="E7" s="33" t="s">
        <v>88</v>
      </c>
      <c r="F7" s="33" t="s">
        <v>40</v>
      </c>
      <c r="G7" s="33" t="s">
        <v>60</v>
      </c>
      <c r="H7" s="33" t="s">
        <v>61</v>
      </c>
      <c r="I7" s="33" t="s">
        <v>62</v>
      </c>
      <c r="J7" s="33" t="s">
        <v>63</v>
      </c>
      <c r="K7" s="33" t="s">
        <v>64</v>
      </c>
      <c r="L7" s="29"/>
      <c r="Q7" s="31"/>
    </row>
    <row r="8" spans="1:26" ht="16.2" thickBot="1">
      <c r="B8" s="356"/>
      <c r="C8" s="34" t="s">
        <v>65</v>
      </c>
      <c r="D8" s="34" t="s">
        <v>66</v>
      </c>
      <c r="E8" s="34" t="s">
        <v>91</v>
      </c>
      <c r="F8" s="34" t="s">
        <v>68</v>
      </c>
      <c r="G8" s="34" t="s">
        <v>69</v>
      </c>
      <c r="H8" s="34" t="s">
        <v>69</v>
      </c>
      <c r="I8" s="34" t="s">
        <v>70</v>
      </c>
      <c r="J8" s="34" t="s">
        <v>71</v>
      </c>
      <c r="K8" s="34" t="s">
        <v>72</v>
      </c>
      <c r="L8" s="29"/>
    </row>
    <row r="9" spans="1:26" ht="15.6">
      <c r="B9" s="31"/>
      <c r="C9" s="30"/>
      <c r="D9" s="30"/>
      <c r="E9" s="30"/>
      <c r="F9" s="30"/>
      <c r="G9" s="335"/>
      <c r="H9" s="30"/>
      <c r="I9" s="30"/>
      <c r="J9" s="30"/>
      <c r="K9" s="333"/>
      <c r="L9" s="29"/>
    </row>
    <row r="10" spans="1:26" ht="15.6">
      <c r="B10" s="16" t="s">
        <v>73</v>
      </c>
      <c r="C10" s="237">
        <v>0.19119999999999981</v>
      </c>
      <c r="D10" s="237">
        <v>4939.0666666666712</v>
      </c>
      <c r="E10" s="237">
        <v>34</v>
      </c>
      <c r="F10" s="237">
        <v>6.0821800000000001</v>
      </c>
      <c r="G10" s="173">
        <v>0</v>
      </c>
      <c r="H10" s="173">
        <v>0</v>
      </c>
      <c r="I10" s="237">
        <v>44</v>
      </c>
      <c r="J10" s="237">
        <v>18</v>
      </c>
      <c r="K10" s="173">
        <v>0</v>
      </c>
      <c r="L10" s="29"/>
      <c r="O10" s="31"/>
    </row>
    <row r="11" spans="1:26" ht="15.6">
      <c r="B11" s="16" t="s">
        <v>74</v>
      </c>
      <c r="C11" s="237">
        <v>0.1686200000000001</v>
      </c>
      <c r="D11" s="237">
        <v>3400.5999999999949</v>
      </c>
      <c r="E11" s="237">
        <v>20</v>
      </c>
      <c r="F11" s="237">
        <v>1.5158599999999998</v>
      </c>
      <c r="G11" s="173">
        <v>0</v>
      </c>
      <c r="H11" s="173">
        <v>0</v>
      </c>
      <c r="I11" s="237">
        <v>341</v>
      </c>
      <c r="J11" s="237">
        <v>0</v>
      </c>
      <c r="K11" s="173">
        <v>0</v>
      </c>
      <c r="L11" s="31"/>
      <c r="M11" s="31"/>
      <c r="N11" s="31"/>
    </row>
    <row r="12" spans="1:26" ht="15.6">
      <c r="B12" s="16" t="s">
        <v>75</v>
      </c>
      <c r="C12" s="237">
        <v>1.854969999999998</v>
      </c>
      <c r="D12" s="237">
        <v>6760.8000000000011</v>
      </c>
      <c r="E12" s="237">
        <v>1</v>
      </c>
      <c r="F12" s="237">
        <v>4.0061299999999997</v>
      </c>
      <c r="G12" s="173">
        <v>0</v>
      </c>
      <c r="H12" s="173">
        <v>0</v>
      </c>
      <c r="I12" s="237">
        <v>9</v>
      </c>
      <c r="J12" s="237">
        <v>2</v>
      </c>
      <c r="K12" s="173">
        <v>0</v>
      </c>
      <c r="L12" s="31"/>
      <c r="M12" s="31"/>
      <c r="N12" s="31"/>
      <c r="W12" s="29"/>
      <c r="X12" s="31"/>
      <c r="Y12" s="25"/>
    </row>
    <row r="13" spans="1:26" ht="15.6">
      <c r="B13" s="16" t="s">
        <v>76</v>
      </c>
      <c r="C13" s="237">
        <v>0.11122999999999997</v>
      </c>
      <c r="D13" s="237">
        <v>2118.0666666666666</v>
      </c>
      <c r="E13" s="237">
        <v>4</v>
      </c>
      <c r="F13" s="237">
        <v>2.8553099999999993</v>
      </c>
      <c r="G13" s="173">
        <v>0</v>
      </c>
      <c r="H13" s="336">
        <v>2.9999999999999997E-4</v>
      </c>
      <c r="I13" s="237">
        <v>12</v>
      </c>
      <c r="J13" s="237">
        <v>2</v>
      </c>
      <c r="K13" s="173">
        <v>0</v>
      </c>
      <c r="L13" s="31"/>
      <c r="M13" s="31"/>
      <c r="N13" s="31"/>
      <c r="W13" s="29"/>
      <c r="X13" s="29"/>
      <c r="Y13" s="25"/>
    </row>
    <row r="14" spans="1:26" ht="15.6">
      <c r="B14" s="16" t="s">
        <v>77</v>
      </c>
      <c r="C14" s="331">
        <v>437.08246000000008</v>
      </c>
      <c r="D14" s="240">
        <v>5629.0000000000036</v>
      </c>
      <c r="E14" s="240">
        <v>10</v>
      </c>
      <c r="F14" s="240">
        <v>10.175830000000001</v>
      </c>
      <c r="G14" s="334">
        <v>0</v>
      </c>
      <c r="H14" s="334">
        <v>0</v>
      </c>
      <c r="I14" s="240">
        <v>36</v>
      </c>
      <c r="J14" s="240">
        <v>0</v>
      </c>
      <c r="K14" s="334">
        <v>0</v>
      </c>
      <c r="L14" s="31"/>
      <c r="M14" s="31"/>
      <c r="N14" s="31"/>
      <c r="W14" s="29"/>
      <c r="X14" s="29"/>
      <c r="Y14" s="25"/>
    </row>
    <row r="15" spans="1:26" ht="15.6">
      <c r="B15" s="16" t="s">
        <v>78</v>
      </c>
      <c r="C15" s="332">
        <v>1.2759100000000672</v>
      </c>
      <c r="D15" s="237">
        <v>5645.3333333333312</v>
      </c>
      <c r="E15" s="237">
        <v>2</v>
      </c>
      <c r="F15" s="237">
        <v>4.1373099999999985</v>
      </c>
      <c r="G15" s="173">
        <v>0</v>
      </c>
      <c r="H15" s="173">
        <v>0</v>
      </c>
      <c r="I15" s="237">
        <v>23</v>
      </c>
      <c r="J15" s="237">
        <v>9</v>
      </c>
      <c r="K15" s="173">
        <v>0</v>
      </c>
      <c r="L15" s="31"/>
      <c r="M15" s="31"/>
      <c r="N15" s="31"/>
      <c r="W15" s="29"/>
      <c r="X15" s="31"/>
      <c r="Y15" s="25"/>
      <c r="Z15" s="31"/>
    </row>
    <row r="16" spans="1:26" ht="15.6">
      <c r="B16" s="16" t="s">
        <v>80</v>
      </c>
      <c r="C16" s="237">
        <v>1.7956999999999921</v>
      </c>
      <c r="D16" s="237">
        <v>14971.600000000066</v>
      </c>
      <c r="E16" s="237">
        <v>217</v>
      </c>
      <c r="F16" s="237">
        <v>596.27683000000002</v>
      </c>
      <c r="G16" s="173">
        <v>0</v>
      </c>
      <c r="H16" s="173">
        <v>0</v>
      </c>
      <c r="I16" s="237">
        <v>178.1</v>
      </c>
      <c r="J16" s="237">
        <v>7</v>
      </c>
      <c r="K16" s="173">
        <v>0</v>
      </c>
      <c r="L16" s="31"/>
      <c r="M16" s="31"/>
      <c r="N16" s="31"/>
      <c r="W16" s="29"/>
      <c r="X16" s="31"/>
      <c r="Y16" s="25"/>
      <c r="Z16" s="31"/>
    </row>
    <row r="17" spans="2:26" ht="15.6">
      <c r="B17" s="16" t="s">
        <v>81</v>
      </c>
      <c r="C17" s="237">
        <v>681</v>
      </c>
      <c r="D17" s="237"/>
      <c r="E17" s="237"/>
      <c r="F17" s="237"/>
      <c r="G17" s="173"/>
      <c r="H17" s="173"/>
      <c r="I17" s="237"/>
      <c r="J17" s="237"/>
      <c r="K17" s="173">
        <v>0</v>
      </c>
      <c r="L17" s="31"/>
      <c r="M17" s="31"/>
      <c r="N17" s="31"/>
      <c r="W17" s="29"/>
      <c r="X17" s="31"/>
      <c r="Y17" s="25"/>
      <c r="Z17" s="31"/>
    </row>
    <row r="18" spans="2:26" ht="15.6">
      <c r="B18" s="16" t="s">
        <v>82</v>
      </c>
      <c r="C18" s="237">
        <v>1000</v>
      </c>
      <c r="D18" s="237"/>
      <c r="E18" s="237"/>
      <c r="F18" s="330">
        <v>1.0549999999999999</v>
      </c>
      <c r="G18" s="173"/>
      <c r="H18" s="173"/>
      <c r="I18" s="237"/>
      <c r="J18" s="237"/>
      <c r="K18" s="173">
        <v>0</v>
      </c>
      <c r="L18" s="25"/>
      <c r="M18" s="31"/>
      <c r="N18" s="31"/>
      <c r="O18" s="31"/>
      <c r="P18" s="27"/>
      <c r="R18" s="25"/>
      <c r="W18" s="29"/>
      <c r="X18" s="29"/>
      <c r="Y18" s="25"/>
      <c r="Z18" s="31"/>
    </row>
    <row r="19" spans="2:26" ht="15.6">
      <c r="B19" s="16" t="s">
        <v>83</v>
      </c>
      <c r="C19" s="237">
        <v>4.0312599999999996</v>
      </c>
      <c r="D19" s="237">
        <v>2677.6</v>
      </c>
      <c r="E19" s="237">
        <v>0</v>
      </c>
      <c r="F19" s="237">
        <v>10.395239999999999</v>
      </c>
      <c r="G19" s="173">
        <v>0</v>
      </c>
      <c r="H19" s="173">
        <v>0</v>
      </c>
      <c r="I19" s="237">
        <v>0</v>
      </c>
      <c r="J19" s="237"/>
      <c r="K19" s="173">
        <v>0</v>
      </c>
      <c r="M19" s="25"/>
      <c r="O19" s="25"/>
      <c r="P19" s="27"/>
      <c r="Q19" s="25"/>
      <c r="R19" s="25"/>
      <c r="W19" s="29"/>
      <c r="X19" s="31"/>
      <c r="Y19" s="25"/>
      <c r="Z19" s="31"/>
    </row>
    <row r="20" spans="2:26" ht="15.6">
      <c r="B20" s="16"/>
      <c r="C20" s="205"/>
      <c r="D20" s="205"/>
      <c r="E20" s="205"/>
      <c r="F20" s="205"/>
      <c r="G20" s="173"/>
      <c r="H20" s="173"/>
      <c r="I20" s="205"/>
      <c r="J20" s="205"/>
      <c r="K20" s="173"/>
      <c r="M20" s="25"/>
      <c r="O20" s="25"/>
      <c r="P20" s="27"/>
      <c r="Q20" s="25"/>
      <c r="R20" s="25"/>
      <c r="W20" s="29"/>
      <c r="X20" s="31"/>
      <c r="Y20" s="29"/>
      <c r="Z20" s="36"/>
    </row>
    <row r="21" spans="2:26" ht="15" customHeight="1">
      <c r="B21" s="24"/>
      <c r="C21" s="200"/>
      <c r="D21" s="199"/>
      <c r="E21" s="199"/>
      <c r="F21" s="200"/>
      <c r="G21" s="200"/>
      <c r="H21" s="200"/>
      <c r="I21" s="199"/>
      <c r="J21" s="199"/>
      <c r="K21" s="333"/>
      <c r="M21" s="25"/>
      <c r="O21" s="25"/>
      <c r="P21" s="27"/>
      <c r="Q21" s="25"/>
      <c r="R21" s="25"/>
    </row>
    <row r="22" spans="2:26" ht="16.2" thickBot="1">
      <c r="B22" s="34" t="s">
        <v>3</v>
      </c>
      <c r="C22" s="203">
        <f>+Decomisos_Mes!C8</f>
        <v>2127.5113500000002</v>
      </c>
      <c r="D22" s="201">
        <f>+Decomisos_Mes!C9</f>
        <v>46142.066666666331</v>
      </c>
      <c r="E22" s="201">
        <f>+Decomisos_Mes!C10</f>
        <v>288</v>
      </c>
      <c r="F22" s="203">
        <f>+Decomisos_Mes!C11</f>
        <v>636.49968999999999</v>
      </c>
      <c r="G22" s="203">
        <f>+Decomisos_Mes!C12</f>
        <v>0</v>
      </c>
      <c r="H22" s="281">
        <f>+Decomisos_Mes!C13</f>
        <v>2.9999999999999997E-4</v>
      </c>
      <c r="I22" s="201">
        <f>+Decomisos_Mes!C14</f>
        <v>643.1</v>
      </c>
      <c r="J22" s="201">
        <f>+Decomisos_Mes!C15</f>
        <v>38</v>
      </c>
      <c r="K22" s="201">
        <f>+Decomisos_Mes!C16</f>
        <v>0</v>
      </c>
      <c r="M22" s="25"/>
      <c r="O22" s="25"/>
      <c r="P22" s="25"/>
      <c r="Q22" s="25"/>
      <c r="R22" s="25"/>
      <c r="S22" s="31"/>
      <c r="T22" s="31"/>
      <c r="U22" s="31"/>
    </row>
    <row r="23" spans="2:26">
      <c r="B23" s="357" t="s">
        <v>269</v>
      </c>
      <c r="C23" s="357"/>
      <c r="D23" s="357"/>
      <c r="E23" s="357"/>
      <c r="F23" s="357"/>
      <c r="G23" s="357"/>
      <c r="H23" s="357"/>
      <c r="I23" s="357"/>
      <c r="J23" s="357"/>
      <c r="O23" s="25"/>
      <c r="P23" s="25"/>
      <c r="Q23" s="25"/>
      <c r="R23" s="25"/>
      <c r="S23" s="31"/>
      <c r="T23" s="31"/>
      <c r="U23" s="31"/>
    </row>
    <row r="24" spans="2:26">
      <c r="B24" s="354" t="s">
        <v>52</v>
      </c>
      <c r="C24" s="354"/>
      <c r="D24" s="354"/>
      <c r="E24" s="354"/>
      <c r="F24" s="354"/>
      <c r="G24" s="354"/>
      <c r="H24" s="354"/>
      <c r="I24" s="354"/>
      <c r="J24" s="354"/>
      <c r="Q24" s="25"/>
      <c r="R24" s="31"/>
      <c r="S24" s="31"/>
      <c r="T24" s="31"/>
      <c r="U24" s="31"/>
    </row>
    <row r="25" spans="2:26">
      <c r="B25" s="352" t="s">
        <v>84</v>
      </c>
      <c r="C25" s="352"/>
      <c r="D25" s="352"/>
      <c r="E25" s="352"/>
      <c r="F25" s="352"/>
      <c r="G25" s="352"/>
      <c r="H25" s="352"/>
      <c r="I25" s="352"/>
      <c r="J25" s="352"/>
      <c r="Q25" s="25"/>
      <c r="R25" s="31"/>
      <c r="S25" s="31"/>
      <c r="T25" s="31"/>
      <c r="U25" s="31"/>
    </row>
    <row r="26" spans="2:26">
      <c r="B26" s="352" t="s">
        <v>85</v>
      </c>
      <c r="C26" s="352"/>
      <c r="D26" s="352"/>
      <c r="E26" s="352"/>
      <c r="F26" s="352"/>
      <c r="G26" s="352"/>
      <c r="H26" s="352"/>
      <c r="I26" s="352"/>
      <c r="J26" s="352"/>
      <c r="O26" s="31"/>
      <c r="Q26" s="25"/>
      <c r="R26" s="31"/>
      <c r="S26" s="31"/>
      <c r="T26" s="31"/>
      <c r="U26" s="31"/>
    </row>
    <row r="27" spans="2:26">
      <c r="B27" s="352" t="s">
        <v>86</v>
      </c>
      <c r="C27" s="352"/>
      <c r="D27" s="352"/>
      <c r="E27" s="352"/>
      <c r="F27" s="352"/>
      <c r="G27" s="352"/>
      <c r="H27" s="352"/>
      <c r="I27" s="352"/>
      <c r="J27" s="352"/>
      <c r="Q27" s="31"/>
      <c r="R27" s="31"/>
      <c r="S27" s="31"/>
      <c r="T27" s="31"/>
      <c r="U27" s="31"/>
    </row>
    <row r="28" spans="2:26">
      <c r="B28" s="352" t="s">
        <v>87</v>
      </c>
      <c r="C28" s="352"/>
      <c r="D28" s="352"/>
      <c r="E28" s="352"/>
      <c r="F28" s="352"/>
      <c r="G28" s="352"/>
      <c r="H28" s="352"/>
      <c r="I28" s="352"/>
      <c r="J28" s="352"/>
      <c r="Q28" s="31"/>
    </row>
    <row r="29" spans="2:26">
      <c r="B29" s="352" t="s">
        <v>56</v>
      </c>
      <c r="C29" s="352"/>
    </row>
    <row r="30" spans="2:26">
      <c r="H30" s="40"/>
      <c r="M30" s="31"/>
    </row>
    <row r="31" spans="2:26">
      <c r="D31" s="41"/>
      <c r="F31" s="40"/>
    </row>
    <row r="32" spans="2:26">
      <c r="D32" s="42"/>
    </row>
    <row r="33" spans="2:15">
      <c r="O33" s="32"/>
    </row>
    <row r="35" spans="2:15">
      <c r="O35" s="42"/>
    </row>
    <row r="36" spans="2:15" ht="15.6">
      <c r="B36" s="16"/>
      <c r="C36" s="35"/>
    </row>
    <row r="37" spans="2:15" ht="15.6">
      <c r="B37" s="16"/>
      <c r="C37" s="35"/>
      <c r="J37" s="16"/>
    </row>
    <row r="38" spans="2:15" ht="15.6">
      <c r="B38" s="16"/>
      <c r="C38" s="35"/>
      <c r="J38" s="16"/>
    </row>
    <row r="39" spans="2:15" ht="15.6">
      <c r="B39" s="16"/>
      <c r="C39" s="35"/>
      <c r="J39" s="16"/>
    </row>
    <row r="40" spans="2:15" ht="15.6">
      <c r="B40" s="16"/>
      <c r="C40" s="35"/>
      <c r="J40" s="16"/>
    </row>
    <row r="41" spans="2:15" ht="15.6">
      <c r="B41" s="16"/>
      <c r="C41" s="35"/>
      <c r="J41" s="16"/>
    </row>
    <row r="42" spans="2:15" ht="15.6">
      <c r="B42" s="16"/>
      <c r="C42" s="35"/>
      <c r="J42" s="16"/>
    </row>
    <row r="43" spans="2:15" ht="15.6">
      <c r="B43" s="16"/>
      <c r="C43" s="35"/>
      <c r="J43" s="16"/>
    </row>
    <row r="44" spans="2:15" ht="15.6">
      <c r="B44" s="16"/>
      <c r="C44" s="37"/>
      <c r="J44" s="16"/>
    </row>
    <row r="45" spans="2:15" ht="15.6">
      <c r="B45" s="16"/>
      <c r="C45" s="35"/>
      <c r="J45" s="16"/>
    </row>
    <row r="46" spans="2:15" ht="15.6">
      <c r="J46" s="16"/>
    </row>
    <row r="69" spans="4:4" ht="15.6">
      <c r="D69" s="16"/>
    </row>
    <row r="70" spans="4:4" ht="15.6">
      <c r="D70" s="16"/>
    </row>
    <row r="71" spans="4:4" ht="15.6">
      <c r="D71" s="16"/>
    </row>
    <row r="72" spans="4:4" ht="15.6">
      <c r="D72" s="16"/>
    </row>
    <row r="73" spans="4:4" ht="15.6">
      <c r="D73" s="16"/>
    </row>
    <row r="74" spans="4:4" ht="15.6">
      <c r="D74" s="16"/>
    </row>
    <row r="75" spans="4:4" ht="15.6">
      <c r="D75" s="16"/>
    </row>
    <row r="76" spans="4:4" ht="15.6">
      <c r="D76" s="16"/>
    </row>
    <row r="77" spans="4:4" ht="15.6">
      <c r="D77" s="16"/>
    </row>
    <row r="78" spans="4:4" ht="15.6">
      <c r="D78" s="16"/>
    </row>
  </sheetData>
  <mergeCells count="12">
    <mergeCell ref="A3:D3"/>
    <mergeCell ref="B24:J24"/>
    <mergeCell ref="B4:K4"/>
    <mergeCell ref="B5:K5"/>
    <mergeCell ref="B6:K6"/>
    <mergeCell ref="B7:B8"/>
    <mergeCell ref="B23:J23"/>
    <mergeCell ref="B25:J25"/>
    <mergeCell ref="B26:J26"/>
    <mergeCell ref="B27:J27"/>
    <mergeCell ref="B28:J28"/>
    <mergeCell ref="B29:C29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E2C7C-9A54-4601-96CC-96C51F116F35}">
  <dimension ref="A2:P51"/>
  <sheetViews>
    <sheetView topLeftCell="A25" workbookViewId="0">
      <selection activeCell="E23" sqref="E23"/>
    </sheetView>
  </sheetViews>
  <sheetFormatPr baseColWidth="10" defaultColWidth="11.33203125" defaultRowHeight="14.4"/>
  <cols>
    <col min="1" max="1" width="11.33203125" style="43" customWidth="1"/>
    <col min="2" max="2" width="21.6640625" style="43" customWidth="1"/>
    <col min="3" max="3" width="15.44140625" style="44" customWidth="1"/>
    <col min="4" max="4" width="14.44140625" style="43" customWidth="1"/>
    <col min="5" max="5" width="16.33203125" style="43" customWidth="1"/>
    <col min="6" max="6" width="16.5546875" style="43" customWidth="1"/>
    <col min="7" max="7" width="14.33203125" style="43" customWidth="1"/>
    <col min="8" max="8" width="18.44140625" style="43" customWidth="1"/>
    <col min="9" max="9" width="14.33203125" style="43" customWidth="1"/>
    <col min="10" max="10" width="14" style="43" customWidth="1"/>
    <col min="11" max="11" width="11.33203125" style="43" customWidth="1"/>
    <col min="12" max="14" width="11.33203125" style="43"/>
    <col min="15" max="15" width="25.6640625" style="43" bestFit="1" customWidth="1"/>
    <col min="16" max="16384" width="11.33203125" style="43"/>
  </cols>
  <sheetData>
    <row r="2" spans="1:16" ht="15.6">
      <c r="A2" s="45"/>
      <c r="B2" s="350" t="s">
        <v>44</v>
      </c>
      <c r="C2" s="350"/>
      <c r="D2" s="350"/>
      <c r="E2" s="350"/>
      <c r="F2" s="350"/>
      <c r="G2" s="350"/>
      <c r="H2" s="350"/>
      <c r="I2" s="350"/>
      <c r="J2" s="350"/>
      <c r="K2" s="350"/>
    </row>
    <row r="3" spans="1:16" ht="15.6">
      <c r="B3" s="350" t="s">
        <v>261</v>
      </c>
      <c r="C3" s="350"/>
      <c r="D3" s="350"/>
      <c r="E3" s="350"/>
      <c r="F3" s="350"/>
      <c r="G3" s="350"/>
      <c r="H3" s="350"/>
      <c r="I3" s="350"/>
      <c r="J3" s="350"/>
      <c r="K3" s="350"/>
    </row>
    <row r="4" spans="1:16" ht="15.6">
      <c r="B4" s="355"/>
      <c r="C4" s="355"/>
      <c r="D4" s="355"/>
      <c r="E4" s="355"/>
      <c r="F4" s="355"/>
      <c r="G4" s="355"/>
      <c r="H4" s="355"/>
      <c r="I4" s="355"/>
      <c r="J4" s="355"/>
      <c r="K4" s="355"/>
    </row>
    <row r="5" spans="1:16" ht="15" customHeight="1" thickBot="1">
      <c r="B5" s="356" t="s">
        <v>4</v>
      </c>
      <c r="C5" s="33" t="s">
        <v>41</v>
      </c>
      <c r="D5" s="33" t="s">
        <v>39</v>
      </c>
      <c r="E5" s="33" t="s">
        <v>88</v>
      </c>
      <c r="F5" s="33" t="s">
        <v>40</v>
      </c>
      <c r="G5" s="33" t="s">
        <v>60</v>
      </c>
      <c r="H5" s="33" t="s">
        <v>61</v>
      </c>
      <c r="I5" s="33" t="s">
        <v>62</v>
      </c>
      <c r="J5" s="33" t="s">
        <v>89</v>
      </c>
      <c r="K5" s="33" t="s">
        <v>64</v>
      </c>
    </row>
    <row r="6" spans="1:16" ht="15" customHeight="1" thickBot="1">
      <c r="B6" s="356"/>
      <c r="C6" s="34" t="s">
        <v>90</v>
      </c>
      <c r="D6" s="34" t="s">
        <v>66</v>
      </c>
      <c r="E6" s="34" t="s">
        <v>91</v>
      </c>
      <c r="F6" s="34" t="s">
        <v>68</v>
      </c>
      <c r="G6" s="34" t="s">
        <v>69</v>
      </c>
      <c r="H6" s="34" t="s">
        <v>69</v>
      </c>
      <c r="I6" s="34" t="s">
        <v>70</v>
      </c>
      <c r="J6" s="34" t="s">
        <v>92</v>
      </c>
      <c r="K6" s="34" t="s">
        <v>93</v>
      </c>
    </row>
    <row r="7" spans="1:16" ht="9.75" customHeight="1">
      <c r="B7" s="18"/>
      <c r="C7" s="47"/>
      <c r="D7" s="16"/>
      <c r="E7" s="16"/>
      <c r="F7" s="16"/>
      <c r="G7" s="16"/>
      <c r="H7" s="16"/>
      <c r="I7" s="16"/>
      <c r="J7" s="16"/>
      <c r="K7" s="24"/>
    </row>
    <row r="8" spans="1:16" ht="15.6">
      <c r="B8" s="18" t="s">
        <v>94</v>
      </c>
      <c r="C8" s="282">
        <f t="shared" ref="C8:K8" si="0">SUM(C9:C11)</f>
        <v>6149.4636700000001</v>
      </c>
      <c r="D8" s="282">
        <f t="shared" si="0"/>
        <v>116284.13333333349</v>
      </c>
      <c r="E8" s="282">
        <f t="shared" si="0"/>
        <v>9337</v>
      </c>
      <c r="F8" s="282">
        <f t="shared" si="0"/>
        <v>2734.6903100000004</v>
      </c>
      <c r="G8" s="282">
        <f t="shared" si="0"/>
        <v>0.26680999999999999</v>
      </c>
      <c r="H8" s="282">
        <f t="shared" si="0"/>
        <v>1.0000000000000001E-5</v>
      </c>
      <c r="I8" s="282">
        <f t="shared" si="0"/>
        <v>3338.2000000000003</v>
      </c>
      <c r="J8" s="282">
        <f t="shared" si="0"/>
        <v>284</v>
      </c>
      <c r="K8" s="282">
        <f t="shared" si="0"/>
        <v>0</v>
      </c>
    </row>
    <row r="9" spans="1:16" ht="15.6">
      <c r="B9" s="16" t="s">
        <v>7</v>
      </c>
      <c r="C9" s="283">
        <v>1048.2616499999999</v>
      </c>
      <c r="D9" s="284">
        <v>41753.733333333206</v>
      </c>
      <c r="E9" s="284">
        <v>303</v>
      </c>
      <c r="F9" s="283">
        <v>42.683499999999988</v>
      </c>
      <c r="G9" s="285">
        <v>1.7750000000000002E-2</v>
      </c>
      <c r="H9" s="286">
        <v>0</v>
      </c>
      <c r="I9" s="284">
        <v>1269.5</v>
      </c>
      <c r="J9" s="284">
        <v>240</v>
      </c>
      <c r="K9" s="24">
        <v>0</v>
      </c>
    </row>
    <row r="10" spans="1:16" ht="15.6">
      <c r="B10" s="16" t="s">
        <v>8</v>
      </c>
      <c r="C10" s="283">
        <v>830.13444999999979</v>
      </c>
      <c r="D10" s="284">
        <v>32368.466666666925</v>
      </c>
      <c r="E10" s="284">
        <v>255</v>
      </c>
      <c r="F10" s="283">
        <v>2539.5660399999997</v>
      </c>
      <c r="G10" s="285">
        <v>3.8859999999999999E-2</v>
      </c>
      <c r="H10" s="286">
        <v>0</v>
      </c>
      <c r="I10" s="284">
        <v>1304.3</v>
      </c>
      <c r="J10" s="284">
        <v>17</v>
      </c>
      <c r="K10" s="24">
        <v>0</v>
      </c>
    </row>
    <row r="11" spans="1:16" ht="15.6">
      <c r="B11" s="16" t="s">
        <v>9</v>
      </c>
      <c r="C11" s="48">
        <v>4271.0675700000002</v>
      </c>
      <c r="D11" s="287">
        <v>42161.933333333363</v>
      </c>
      <c r="E11" s="287">
        <v>8779</v>
      </c>
      <c r="F11" s="48">
        <v>152.44077000000041</v>
      </c>
      <c r="G11" s="48">
        <v>0.2102</v>
      </c>
      <c r="H11" s="286">
        <v>1.0000000000000001E-5</v>
      </c>
      <c r="I11" s="287">
        <v>764.4</v>
      </c>
      <c r="J11" s="287">
        <v>27</v>
      </c>
      <c r="K11" s="287">
        <v>0</v>
      </c>
    </row>
    <row r="12" spans="1:16" ht="10.5" customHeight="1">
      <c r="B12" s="16"/>
      <c r="C12" s="283"/>
      <c r="D12" s="284"/>
      <c r="E12" s="284"/>
      <c r="F12" s="283"/>
      <c r="G12" s="285"/>
      <c r="H12" s="285"/>
      <c r="I12" s="284"/>
      <c r="J12" s="284"/>
      <c r="K12" s="24"/>
    </row>
    <row r="13" spans="1:16" ht="15.6">
      <c r="B13" s="18" t="s">
        <v>95</v>
      </c>
      <c r="C13" s="282">
        <f t="shared" ref="C13:K13" si="1">SUM(C14:C16)</f>
        <v>5596.2750600000236</v>
      </c>
      <c r="D13" s="282">
        <f t="shared" si="1"/>
        <v>157920.19999999899</v>
      </c>
      <c r="E13" s="282">
        <f t="shared" si="1"/>
        <v>1881</v>
      </c>
      <c r="F13" s="282">
        <f t="shared" si="1"/>
        <v>4675.2655900000009</v>
      </c>
      <c r="G13" s="282">
        <f t="shared" si="1"/>
        <v>3.3</v>
      </c>
      <c r="H13" s="282">
        <f t="shared" si="1"/>
        <v>0</v>
      </c>
      <c r="I13" s="282">
        <f t="shared" si="1"/>
        <v>1671.3</v>
      </c>
      <c r="J13" s="282">
        <f t="shared" si="1"/>
        <v>24</v>
      </c>
      <c r="K13" s="282">
        <f t="shared" si="1"/>
        <v>3</v>
      </c>
      <c r="O13" s="183"/>
      <c r="P13" s="184"/>
    </row>
    <row r="14" spans="1:16" ht="15.6">
      <c r="B14" s="16" t="s">
        <v>10</v>
      </c>
      <c r="C14" s="37">
        <v>1126.7160800000001</v>
      </c>
      <c r="D14" s="37">
        <v>53764.999999999956</v>
      </c>
      <c r="E14" s="37">
        <v>14</v>
      </c>
      <c r="F14" s="37">
        <v>70.617349999999902</v>
      </c>
      <c r="G14" s="37">
        <v>2.2999999999999998</v>
      </c>
      <c r="H14" s="37">
        <v>0</v>
      </c>
      <c r="I14" s="37">
        <v>24.3</v>
      </c>
      <c r="J14" s="37">
        <v>0</v>
      </c>
      <c r="K14" s="37">
        <v>1</v>
      </c>
      <c r="O14" s="183"/>
      <c r="P14" s="185"/>
    </row>
    <row r="15" spans="1:16" ht="15.6">
      <c r="B15" s="16" t="s">
        <v>23</v>
      </c>
      <c r="C15" s="37">
        <v>1764.5733599999999</v>
      </c>
      <c r="D15" s="287">
        <v>55140.133333332706</v>
      </c>
      <c r="E15" s="49">
        <v>47</v>
      </c>
      <c r="F15" s="51">
        <v>2077.1030100000003</v>
      </c>
      <c r="G15" s="51">
        <v>1</v>
      </c>
      <c r="H15" s="286">
        <v>0</v>
      </c>
      <c r="I15" s="51">
        <v>609</v>
      </c>
      <c r="J15" s="284">
        <v>4</v>
      </c>
      <c r="K15" s="49">
        <v>1</v>
      </c>
      <c r="O15" s="183"/>
      <c r="P15" s="186"/>
    </row>
    <row r="16" spans="1:16" ht="15.6">
      <c r="B16" s="16" t="s">
        <v>12</v>
      </c>
      <c r="C16" s="283">
        <v>2704.9856200000231</v>
      </c>
      <c r="D16" s="283">
        <v>49015.066666666331</v>
      </c>
      <c r="E16" s="283">
        <v>1820</v>
      </c>
      <c r="F16" s="283">
        <v>2527.5452300000002</v>
      </c>
      <c r="G16" s="283">
        <v>0</v>
      </c>
      <c r="H16" s="283">
        <v>0</v>
      </c>
      <c r="I16" s="283">
        <v>1038</v>
      </c>
      <c r="J16" s="283">
        <v>20</v>
      </c>
      <c r="K16" s="283">
        <v>1</v>
      </c>
      <c r="O16" s="183"/>
      <c r="P16" s="187"/>
    </row>
    <row r="17" spans="2:16" ht="9.75" customHeight="1">
      <c r="B17" s="16"/>
      <c r="C17" s="283"/>
      <c r="D17" s="284"/>
      <c r="E17" s="284"/>
      <c r="F17" s="283"/>
      <c r="G17" s="285"/>
      <c r="H17" s="285"/>
      <c r="I17" s="284"/>
      <c r="J17" s="284"/>
      <c r="K17" s="24"/>
      <c r="O17" s="183"/>
      <c r="P17" s="187"/>
    </row>
    <row r="18" spans="2:16" ht="15.6">
      <c r="B18" s="18" t="s">
        <v>96</v>
      </c>
      <c r="C18" s="282">
        <f t="shared" ref="C18:K18" si="2">SUM(C19:C21)</f>
        <v>2127.5113500000002</v>
      </c>
      <c r="D18" s="288">
        <f t="shared" si="2"/>
        <v>46142.066666666331</v>
      </c>
      <c r="E18" s="288">
        <f t="shared" si="2"/>
        <v>288</v>
      </c>
      <c r="F18" s="282">
        <f t="shared" si="2"/>
        <v>636.49968999999999</v>
      </c>
      <c r="G18" s="289">
        <f t="shared" si="2"/>
        <v>0</v>
      </c>
      <c r="H18" s="289">
        <f t="shared" si="2"/>
        <v>2.9999999999999997E-4</v>
      </c>
      <c r="I18" s="288">
        <f t="shared" si="2"/>
        <v>643.1</v>
      </c>
      <c r="J18" s="288">
        <f t="shared" si="2"/>
        <v>38</v>
      </c>
      <c r="K18" s="288">
        <f t="shared" si="2"/>
        <v>0</v>
      </c>
      <c r="O18" s="183"/>
      <c r="P18" s="188"/>
    </row>
    <row r="19" spans="2:16" ht="15.6">
      <c r="B19" s="16" t="s">
        <v>97</v>
      </c>
      <c r="C19" s="283">
        <f>+Decomisos_por_provincia!C22</f>
        <v>2127.5113500000002</v>
      </c>
      <c r="D19" s="283">
        <f>+Decomisos_por_provincia!D22</f>
        <v>46142.066666666331</v>
      </c>
      <c r="E19" s="283">
        <f>+Decomisos_por_provincia!E22</f>
        <v>288</v>
      </c>
      <c r="F19" s="283">
        <f>+Decomisos_por_provincia!F22</f>
        <v>636.49968999999999</v>
      </c>
      <c r="G19" s="283">
        <f>+Decomisos_por_provincia!G22</f>
        <v>0</v>
      </c>
      <c r="H19" s="283">
        <f>+Decomisos_por_provincia!H22</f>
        <v>2.9999999999999997E-4</v>
      </c>
      <c r="I19" s="283">
        <f>+Decomisos_por_provincia!I22</f>
        <v>643.1</v>
      </c>
      <c r="J19" s="283">
        <f>+Decomisos_por_provincia!J22</f>
        <v>38</v>
      </c>
      <c r="K19" s="283">
        <f>+Decomisos_por_provincia!K22</f>
        <v>0</v>
      </c>
      <c r="O19" s="183"/>
      <c r="P19" s="187"/>
    </row>
    <row r="20" spans="2:16" ht="15.6">
      <c r="B20" s="50" t="s">
        <v>14</v>
      </c>
      <c r="C20" s="283"/>
      <c r="D20" s="284"/>
      <c r="E20" s="284"/>
      <c r="F20" s="283"/>
      <c r="G20" s="285"/>
      <c r="H20" s="285"/>
      <c r="I20" s="284"/>
      <c r="J20" s="284"/>
      <c r="K20" s="24"/>
      <c r="O20" s="183"/>
      <c r="P20" s="186"/>
    </row>
    <row r="21" spans="2:16" ht="15.6">
      <c r="B21" s="16" t="s">
        <v>98</v>
      </c>
      <c r="C21" s="30"/>
      <c r="D21" s="30"/>
      <c r="E21" s="30"/>
      <c r="F21" s="30"/>
      <c r="G21" s="30"/>
      <c r="H21" s="30"/>
      <c r="I21" s="30"/>
      <c r="J21" s="30"/>
      <c r="K21" s="30"/>
      <c r="O21" s="183"/>
      <c r="P21" s="186"/>
    </row>
    <row r="22" spans="2:16" ht="15.6">
      <c r="B22" s="16"/>
      <c r="C22" s="30"/>
      <c r="D22" s="30"/>
      <c r="E22" s="30"/>
      <c r="F22" s="30"/>
      <c r="G22" s="30"/>
      <c r="H22" s="30"/>
      <c r="I22" s="30"/>
      <c r="J22" s="30"/>
      <c r="K22" s="30"/>
    </row>
    <row r="23" spans="2:16" ht="15.6">
      <c r="B23" s="18" t="s">
        <v>99</v>
      </c>
      <c r="C23" s="282">
        <f t="shared" ref="C23:K23" si="3">SUM(C24:C26)</f>
        <v>0</v>
      </c>
      <c r="D23" s="288">
        <f t="shared" si="3"/>
        <v>0</v>
      </c>
      <c r="E23" s="288">
        <f t="shared" si="3"/>
        <v>0</v>
      </c>
      <c r="F23" s="282">
        <f t="shared" si="3"/>
        <v>0</v>
      </c>
      <c r="G23" s="282">
        <f t="shared" si="3"/>
        <v>0</v>
      </c>
      <c r="H23" s="282">
        <f t="shared" si="3"/>
        <v>0</v>
      </c>
      <c r="I23" s="282">
        <f t="shared" si="3"/>
        <v>0</v>
      </c>
      <c r="J23" s="282">
        <f t="shared" si="3"/>
        <v>0</v>
      </c>
      <c r="K23" s="282">
        <f t="shared" si="3"/>
        <v>0</v>
      </c>
    </row>
    <row r="24" spans="2:16" ht="15.6">
      <c r="B24" s="16" t="s">
        <v>16</v>
      </c>
      <c r="C24" s="283"/>
      <c r="D24" s="284"/>
      <c r="E24" s="284"/>
      <c r="F24" s="283"/>
      <c r="G24" s="285"/>
      <c r="H24" s="285"/>
      <c r="I24" s="284"/>
      <c r="J24" s="284"/>
      <c r="K24" s="24"/>
    </row>
    <row r="25" spans="2:16" ht="15.6">
      <c r="B25" s="16" t="s">
        <v>17</v>
      </c>
      <c r="C25" s="283"/>
      <c r="D25" s="284"/>
      <c r="E25" s="284"/>
      <c r="F25" s="283"/>
      <c r="G25" s="285"/>
      <c r="H25" s="285"/>
      <c r="I25" s="284"/>
      <c r="J25" s="284"/>
      <c r="K25" s="24"/>
    </row>
    <row r="26" spans="2:16" ht="15.6">
      <c r="B26" s="16" t="s">
        <v>24</v>
      </c>
      <c r="C26" s="283"/>
      <c r="D26" s="284"/>
      <c r="E26" s="284"/>
      <c r="F26" s="283"/>
      <c r="G26" s="285"/>
      <c r="H26" s="285"/>
      <c r="I26" s="284"/>
      <c r="J26" s="284"/>
      <c r="K26" s="24"/>
    </row>
    <row r="27" spans="2:16" ht="15.6">
      <c r="B27" s="16"/>
      <c r="C27" s="283"/>
      <c r="D27" s="284"/>
      <c r="E27" s="284"/>
      <c r="F27" s="283"/>
      <c r="G27" s="51"/>
      <c r="H27" s="51"/>
      <c r="I27" s="284"/>
      <c r="J27" s="284"/>
      <c r="K27" s="24"/>
    </row>
    <row r="28" spans="2:16" ht="16.2" thickBot="1">
      <c r="B28" s="34" t="s">
        <v>100</v>
      </c>
      <c r="C28" s="203">
        <f t="shared" ref="C28:K28" si="4">SUM(C9:C11,C14:C16,C19:C21,C24:C26)</f>
        <v>13873.250080000023</v>
      </c>
      <c r="D28" s="201">
        <f t="shared" si="4"/>
        <v>320346.39999999874</v>
      </c>
      <c r="E28" s="201">
        <f t="shared" si="4"/>
        <v>11506</v>
      </c>
      <c r="F28" s="203">
        <f t="shared" si="4"/>
        <v>8046.4555900000005</v>
      </c>
      <c r="G28" s="203">
        <f t="shared" si="4"/>
        <v>3.5668099999999998</v>
      </c>
      <c r="H28" s="203">
        <f t="shared" si="4"/>
        <v>3.1E-4</v>
      </c>
      <c r="I28" s="201">
        <f t="shared" si="4"/>
        <v>5652.6</v>
      </c>
      <c r="J28" s="201">
        <f t="shared" si="4"/>
        <v>346</v>
      </c>
      <c r="K28" s="201">
        <f t="shared" si="4"/>
        <v>3</v>
      </c>
    </row>
    <row r="29" spans="2:16" ht="15.6">
      <c r="B29" s="357" t="s">
        <v>269</v>
      </c>
      <c r="C29" s="357"/>
      <c r="D29" s="357"/>
      <c r="E29" s="357"/>
      <c r="F29" s="357"/>
      <c r="G29" s="357"/>
      <c r="H29" s="357"/>
      <c r="I29" s="357"/>
      <c r="J29" s="357"/>
      <c r="K29" s="24"/>
    </row>
    <row r="30" spans="2:16" ht="15.6">
      <c r="B30" s="354" t="s">
        <v>52</v>
      </c>
      <c r="C30" s="354"/>
      <c r="D30" s="354"/>
      <c r="E30" s="354"/>
      <c r="F30" s="354"/>
      <c r="G30" s="354"/>
      <c r="H30" s="354"/>
      <c r="I30" s="354"/>
      <c r="J30" s="354"/>
      <c r="K30" s="24"/>
    </row>
    <row r="31" spans="2:16" ht="15.6">
      <c r="B31" s="352" t="s">
        <v>84</v>
      </c>
      <c r="C31" s="352"/>
      <c r="D31" s="352"/>
      <c r="E31" s="352"/>
      <c r="F31" s="352"/>
      <c r="G31" s="352"/>
      <c r="H31" s="352"/>
      <c r="I31" s="352"/>
      <c r="J31" s="352"/>
      <c r="K31" s="52"/>
    </row>
    <row r="32" spans="2:16" ht="15.6">
      <c r="B32" s="352" t="s">
        <v>85</v>
      </c>
      <c r="C32" s="352"/>
      <c r="D32" s="352"/>
      <c r="E32" s="352"/>
      <c r="F32" s="352"/>
      <c r="G32" s="352"/>
      <c r="H32" s="352"/>
      <c r="I32" s="352"/>
      <c r="J32" s="352"/>
      <c r="K32" s="24"/>
      <c r="N32" s="53"/>
    </row>
    <row r="33" spans="1:14" ht="15.6">
      <c r="B33" s="352" t="s">
        <v>86</v>
      </c>
      <c r="C33" s="352"/>
      <c r="D33" s="352"/>
      <c r="E33" s="352"/>
      <c r="F33" s="352"/>
      <c r="G33" s="352"/>
      <c r="H33" s="352"/>
      <c r="I33" s="352"/>
      <c r="J33" s="352"/>
      <c r="K33" s="24"/>
    </row>
    <row r="34" spans="1:14" ht="15.6">
      <c r="B34" s="352" t="s">
        <v>87</v>
      </c>
      <c r="C34" s="352"/>
      <c r="D34" s="352"/>
      <c r="E34" s="352"/>
      <c r="F34" s="352"/>
      <c r="G34" s="352"/>
      <c r="H34" s="352"/>
      <c r="I34" s="352"/>
      <c r="J34" s="352"/>
      <c r="K34" s="24"/>
    </row>
    <row r="35" spans="1:14" ht="15.6">
      <c r="B35" s="26" t="s">
        <v>101</v>
      </c>
      <c r="C35" s="26"/>
      <c r="D35" s="26"/>
      <c r="E35" s="26"/>
      <c r="F35" s="26"/>
      <c r="G35" s="26"/>
      <c r="H35" s="26"/>
      <c r="I35" s="26"/>
      <c r="J35" s="26"/>
      <c r="K35" s="24"/>
    </row>
    <row r="36" spans="1:14" ht="19.2">
      <c r="B36" s="344" t="s">
        <v>57</v>
      </c>
      <c r="C36" s="344"/>
      <c r="D36" s="344"/>
      <c r="E36" s="344"/>
      <c r="F36" s="344"/>
      <c r="G36" s="344"/>
      <c r="H36" s="344"/>
      <c r="I36" s="344"/>
      <c r="J36" s="344"/>
      <c r="K36" s="24"/>
    </row>
    <row r="37" spans="1:14" ht="21">
      <c r="B37" s="352" t="s">
        <v>56</v>
      </c>
      <c r="C37" s="352"/>
      <c r="D37" s="54"/>
      <c r="E37" s="54"/>
      <c r="F37" s="54"/>
      <c r="G37" s="54"/>
      <c r="H37" s="54"/>
      <c r="I37" s="54"/>
      <c r="J37" s="54"/>
      <c r="K37" s="24"/>
    </row>
    <row r="38" spans="1:14" ht="16.2" thickBot="1">
      <c r="B38" s="24"/>
      <c r="C38" s="48"/>
      <c r="D38" s="24"/>
      <c r="E38" s="24"/>
      <c r="F38" s="24"/>
      <c r="G38" s="24"/>
      <c r="H38" s="24"/>
      <c r="I38" s="24"/>
      <c r="J38" s="24"/>
      <c r="K38" s="24"/>
    </row>
    <row r="39" spans="1:14" customFormat="1" ht="15.6">
      <c r="A39" s="43"/>
      <c r="B39" s="358" t="s">
        <v>102</v>
      </c>
      <c r="C39" s="359"/>
      <c r="D39" s="359"/>
      <c r="E39" s="359"/>
      <c r="F39" s="359"/>
      <c r="G39" s="359"/>
      <c r="H39" s="359"/>
      <c r="I39" s="359"/>
      <c r="J39" s="359"/>
      <c r="K39" s="360"/>
      <c r="L39" s="43"/>
      <c r="M39" s="43"/>
      <c r="N39" s="43"/>
    </row>
    <row r="40" spans="1:14" customFormat="1" ht="15.6">
      <c r="A40" s="43"/>
      <c r="B40" s="262"/>
      <c r="C40" s="167" t="s">
        <v>41</v>
      </c>
      <c r="D40" s="167" t="s">
        <v>39</v>
      </c>
      <c r="E40" s="167" t="s">
        <v>88</v>
      </c>
      <c r="F40" s="167" t="s">
        <v>40</v>
      </c>
      <c r="G40" s="167" t="s">
        <v>60</v>
      </c>
      <c r="H40" s="167" t="s">
        <v>61</v>
      </c>
      <c r="I40" s="167" t="s">
        <v>62</v>
      </c>
      <c r="J40" s="167" t="s">
        <v>89</v>
      </c>
      <c r="K40" s="263" t="s">
        <v>64</v>
      </c>
      <c r="L40" s="43"/>
      <c r="M40" s="43"/>
      <c r="N40" s="43"/>
    </row>
    <row r="41" spans="1:14" customFormat="1" ht="15.6">
      <c r="A41" s="43"/>
      <c r="B41" s="262"/>
      <c r="C41" s="167" t="s">
        <v>90</v>
      </c>
      <c r="D41" s="167" t="s">
        <v>66</v>
      </c>
      <c r="E41" s="167" t="s">
        <v>91</v>
      </c>
      <c r="F41" s="167" t="s">
        <v>68</v>
      </c>
      <c r="G41" s="167" t="s">
        <v>69</v>
      </c>
      <c r="H41" s="167" t="s">
        <v>69</v>
      </c>
      <c r="I41" s="167" t="s">
        <v>70</v>
      </c>
      <c r="J41" s="167" t="s">
        <v>92</v>
      </c>
      <c r="K41" s="263" t="s">
        <v>93</v>
      </c>
      <c r="L41" s="43"/>
      <c r="M41" s="43"/>
      <c r="N41" s="43"/>
    </row>
    <row r="42" spans="1:14" customFormat="1" ht="15.6">
      <c r="A42" s="43"/>
      <c r="B42" s="262" t="s">
        <v>275</v>
      </c>
      <c r="C42" s="290">
        <v>9454.3666699999994</v>
      </c>
      <c r="D42" s="290">
        <v>343008.39999999932</v>
      </c>
      <c r="E42" s="290">
        <v>319454</v>
      </c>
      <c r="F42" s="290">
        <v>16082.712690000002</v>
      </c>
      <c r="G42" s="290">
        <v>2.9573900000000002</v>
      </c>
      <c r="H42" s="290">
        <v>2.0000000000000001E-4</v>
      </c>
      <c r="I42" s="290">
        <v>46638.333333333336</v>
      </c>
      <c r="J42" s="290">
        <v>556</v>
      </c>
      <c r="K42" s="291">
        <v>4</v>
      </c>
      <c r="L42" s="43"/>
      <c r="M42" s="43"/>
      <c r="N42" s="43"/>
    </row>
    <row r="43" spans="1:14" customFormat="1" ht="15.6">
      <c r="A43" s="43"/>
      <c r="B43" s="262" t="s">
        <v>280</v>
      </c>
      <c r="C43" s="290">
        <f>+C28</f>
        <v>13873.250080000023</v>
      </c>
      <c r="D43" s="290">
        <f t="shared" ref="D43:K43" si="5">+D28</f>
        <v>320346.39999999874</v>
      </c>
      <c r="E43" s="290">
        <f t="shared" si="5"/>
        <v>11506</v>
      </c>
      <c r="F43" s="290">
        <f t="shared" si="5"/>
        <v>8046.4555900000005</v>
      </c>
      <c r="G43" s="290">
        <f t="shared" si="5"/>
        <v>3.5668099999999998</v>
      </c>
      <c r="H43" s="290">
        <f t="shared" si="5"/>
        <v>3.1E-4</v>
      </c>
      <c r="I43" s="290">
        <f t="shared" si="5"/>
        <v>5652.6</v>
      </c>
      <c r="J43" s="290">
        <f t="shared" si="5"/>
        <v>346</v>
      </c>
      <c r="K43" s="290">
        <f t="shared" si="5"/>
        <v>3</v>
      </c>
      <c r="L43" s="43"/>
      <c r="M43" s="43"/>
      <c r="N43" s="43"/>
    </row>
    <row r="44" spans="1:14" ht="16.2" thickBot="1">
      <c r="B44" s="264" t="s">
        <v>279</v>
      </c>
      <c r="C44" s="265">
        <f>(C43-C42)/C42</f>
        <v>0.46739073744852166</v>
      </c>
      <c r="D44" s="265">
        <f>(D28-D42)/D42</f>
        <v>-6.6068352845005035E-2</v>
      </c>
      <c r="E44" s="265">
        <f>(E28-E42)/E42</f>
        <v>-0.96398229479048625</v>
      </c>
      <c r="F44" s="265">
        <f>(F28-F42)/F42</f>
        <v>-0.49968293626216614</v>
      </c>
      <c r="G44" s="265">
        <f>(G28-G42)/G42</f>
        <v>0.20606683596008629</v>
      </c>
      <c r="H44" s="265" t="s">
        <v>254</v>
      </c>
      <c r="I44" s="265">
        <f>(I28-I42)/I42</f>
        <v>-0.87879927098595578</v>
      </c>
      <c r="J44" s="265">
        <f>(J28-J42)/J42</f>
        <v>-0.37769784172661869</v>
      </c>
      <c r="K44" s="266">
        <f>(K28-K42)/K42</f>
        <v>-0.25</v>
      </c>
    </row>
    <row r="45" spans="1:14" customFormat="1" ht="15.6">
      <c r="A45" s="43"/>
      <c r="B45" s="43"/>
      <c r="C45" s="55"/>
      <c r="D45" s="49"/>
      <c r="E45" s="55"/>
      <c r="F45" s="55"/>
      <c r="G45" s="55"/>
      <c r="H45" s="56"/>
      <c r="I45" s="49"/>
      <c r="J45" s="49"/>
      <c r="K45" s="43"/>
      <c r="L45" s="43"/>
      <c r="M45" s="43"/>
      <c r="N45" s="43"/>
    </row>
    <row r="46" spans="1:14" customFormat="1" ht="15.6">
      <c r="A46" s="43"/>
      <c r="B46" s="43"/>
      <c r="C46" s="267"/>
      <c r="D46" s="53"/>
      <c r="E46" s="43"/>
      <c r="F46" s="43"/>
      <c r="G46" s="43"/>
      <c r="H46" s="57"/>
      <c r="I46" s="43"/>
      <c r="J46" s="43"/>
      <c r="K46" s="43"/>
      <c r="L46" s="43"/>
      <c r="M46" s="43"/>
      <c r="N46" s="43"/>
    </row>
    <row r="50" spans="1:14" customFormat="1">
      <c r="A50" s="43"/>
      <c r="B50" s="43"/>
      <c r="C50" s="44"/>
      <c r="D50" s="58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1" spans="1:14" customFormat="1">
      <c r="A51" s="43"/>
      <c r="B51" s="43"/>
      <c r="C51" s="44"/>
      <c r="D51" s="43"/>
      <c r="E51" s="43"/>
      <c r="F51" s="43"/>
      <c r="G51" s="43"/>
      <c r="H51" s="43"/>
      <c r="I51" s="44"/>
      <c r="J51" s="44"/>
      <c r="K51" s="43"/>
      <c r="L51" s="43"/>
      <c r="M51" s="43"/>
      <c r="N51" s="43"/>
    </row>
  </sheetData>
  <mergeCells count="13">
    <mergeCell ref="B37:C37"/>
    <mergeCell ref="B39:K39"/>
    <mergeCell ref="B30:J30"/>
    <mergeCell ref="B2:K2"/>
    <mergeCell ref="B3:K3"/>
    <mergeCell ref="B4:K4"/>
    <mergeCell ref="B5:B6"/>
    <mergeCell ref="B29:J29"/>
    <mergeCell ref="B31:J31"/>
    <mergeCell ref="B32:J32"/>
    <mergeCell ref="B33:J33"/>
    <mergeCell ref="B34:J34"/>
    <mergeCell ref="B36:J36"/>
  </mergeCells>
  <pageMargins left="0.75000000000000011" right="0.75000000000000011" top="1" bottom="1" header="0" footer="0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07BBE-9BFF-4E80-A20D-7A842CE071FC}">
  <dimension ref="A5:D53"/>
  <sheetViews>
    <sheetView workbookViewId="0">
      <selection activeCell="C22" sqref="C22"/>
    </sheetView>
  </sheetViews>
  <sheetFormatPr baseColWidth="10" defaultRowHeight="13.2"/>
  <cols>
    <col min="1" max="1" width="11.5546875" customWidth="1"/>
    <col min="2" max="2" width="12.6640625" customWidth="1"/>
    <col min="3" max="3" width="15.33203125" bestFit="1" customWidth="1"/>
    <col min="4" max="4" width="11.5546875" customWidth="1"/>
  </cols>
  <sheetData>
    <row r="5" spans="2:4">
      <c r="B5" s="361" t="s">
        <v>1</v>
      </c>
      <c r="C5" s="361"/>
    </row>
    <row r="6" spans="2:4" ht="15">
      <c r="B6" s="59" t="s">
        <v>4</v>
      </c>
      <c r="C6" s="59" t="s">
        <v>103</v>
      </c>
    </row>
    <row r="7" spans="2:4" ht="15.6">
      <c r="B7" s="241" t="s">
        <v>7</v>
      </c>
      <c r="C7" s="244">
        <v>42.683499999999988</v>
      </c>
      <c r="D7" s="27"/>
    </row>
    <row r="8" spans="2:4" ht="15.6">
      <c r="B8" s="241" t="s">
        <v>8</v>
      </c>
      <c r="C8" s="244">
        <v>2539.5660399999997</v>
      </c>
      <c r="D8" s="27"/>
    </row>
    <row r="9" spans="2:4" ht="15.6">
      <c r="B9" s="241" t="s">
        <v>9</v>
      </c>
      <c r="C9" s="244">
        <v>152.44077000000041</v>
      </c>
      <c r="D9" s="27"/>
    </row>
    <row r="10" spans="2:4" ht="15.6">
      <c r="B10" s="241" t="s">
        <v>10</v>
      </c>
      <c r="C10" s="243">
        <v>70.599999999999994</v>
      </c>
      <c r="D10" s="27"/>
    </row>
    <row r="11" spans="2:4" ht="15.6">
      <c r="B11" s="241" t="s">
        <v>23</v>
      </c>
      <c r="C11" s="244">
        <v>2077.1030100000003</v>
      </c>
      <c r="D11" s="27"/>
    </row>
    <row r="12" spans="2:4" ht="15.6">
      <c r="B12" s="241" t="s">
        <v>12</v>
      </c>
      <c r="C12" s="20">
        <v>2527.5452300000002</v>
      </c>
      <c r="D12" s="27"/>
    </row>
    <row r="13" spans="2:4" ht="15.6">
      <c r="B13" s="241" t="s">
        <v>13</v>
      </c>
      <c r="C13" s="244">
        <f>+Decomisos_Mes!C11</f>
        <v>636.49968999999999</v>
      </c>
      <c r="D13" s="27"/>
    </row>
    <row r="14" spans="2:4" ht="15.6">
      <c r="B14" s="241" t="s">
        <v>14</v>
      </c>
      <c r="C14" s="242"/>
      <c r="D14" s="27"/>
    </row>
    <row r="15" spans="2:4" ht="15.6">
      <c r="B15" s="241" t="s">
        <v>15</v>
      </c>
      <c r="C15" s="242"/>
      <c r="D15" s="27"/>
    </row>
    <row r="16" spans="2:4" ht="15.6">
      <c r="B16" s="241" t="s">
        <v>16</v>
      </c>
      <c r="C16" s="242"/>
      <c r="D16" s="27"/>
    </row>
    <row r="17" spans="2:4" ht="15.6">
      <c r="B17" s="241" t="s">
        <v>17</v>
      </c>
      <c r="C17" s="242"/>
      <c r="D17" s="27"/>
    </row>
    <row r="18" spans="2:4" ht="15.6">
      <c r="B18" s="241" t="s">
        <v>24</v>
      </c>
      <c r="C18" s="242"/>
      <c r="D18" s="27"/>
    </row>
    <row r="19" spans="2:4" ht="15">
      <c r="B19" s="27"/>
      <c r="C19" s="27"/>
      <c r="D19" s="27"/>
    </row>
    <row r="32" spans="2:4" ht="15.6">
      <c r="B32" s="183"/>
      <c r="C32" s="184"/>
    </row>
    <row r="33" spans="2:3" ht="15.6">
      <c r="B33" s="183"/>
      <c r="C33" s="185"/>
    </row>
    <row r="34" spans="2:3" ht="15.6">
      <c r="B34" s="183"/>
      <c r="C34" s="186"/>
    </row>
    <row r="35" spans="2:3" ht="15.6">
      <c r="B35" s="183"/>
      <c r="C35" s="187"/>
    </row>
    <row r="36" spans="2:3" ht="15.6">
      <c r="B36" s="183"/>
      <c r="C36" s="187"/>
    </row>
    <row r="37" spans="2:3" ht="15.6">
      <c r="B37" s="183"/>
      <c r="C37" s="188"/>
    </row>
    <row r="38" spans="2:3" ht="15.6">
      <c r="B38" s="183"/>
      <c r="C38" s="187"/>
    </row>
    <row r="39" spans="2:3" ht="15.6">
      <c r="B39" s="183"/>
      <c r="C39" s="186"/>
    </row>
    <row r="40" spans="2:3" ht="15.6">
      <c r="B40" s="183"/>
      <c r="C40" s="186"/>
    </row>
    <row r="52" spans="1:3">
      <c r="A52" s="60"/>
      <c r="B52" s="60"/>
    </row>
    <row r="53" spans="1:3">
      <c r="B53" s="61"/>
      <c r="C53" s="62"/>
    </row>
  </sheetData>
  <mergeCells count="1">
    <mergeCell ref="B5:C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12CC-18C2-4B14-95E0-9E421742702F}">
  <dimension ref="B4:D54"/>
  <sheetViews>
    <sheetView workbookViewId="0">
      <selection activeCell="C6" sqref="C6:C12"/>
    </sheetView>
  </sheetViews>
  <sheetFormatPr baseColWidth="10" defaultRowHeight="15"/>
  <cols>
    <col min="1" max="2" width="11.5546875" style="27" customWidth="1"/>
    <col min="3" max="3" width="11.88671875" style="27" customWidth="1"/>
    <col min="4" max="4" width="11.5546875" style="27" customWidth="1"/>
    <col min="5" max="16384" width="11.5546875" style="27"/>
  </cols>
  <sheetData>
    <row r="4" spans="2:3">
      <c r="B4" s="361" t="s">
        <v>1</v>
      </c>
      <c r="C4" s="361"/>
    </row>
    <row r="5" spans="2:3">
      <c r="B5" s="59" t="s">
        <v>4</v>
      </c>
      <c r="C5" s="59" t="s">
        <v>48</v>
      </c>
    </row>
    <row r="6" spans="2:3" ht="15.6">
      <c r="B6" s="241" t="s">
        <v>7</v>
      </c>
      <c r="C6" s="244">
        <v>1048.2616499999999</v>
      </c>
    </row>
    <row r="7" spans="2:3" ht="15.6">
      <c r="B7" s="241" t="s">
        <v>8</v>
      </c>
      <c r="C7" s="244">
        <v>830.13444999999979</v>
      </c>
    </row>
    <row r="8" spans="2:3" ht="15.6">
      <c r="B8" s="241" t="s">
        <v>9</v>
      </c>
      <c r="C8" s="244">
        <v>4271.0675700000002</v>
      </c>
    </row>
    <row r="9" spans="2:3" ht="15.6">
      <c r="B9" s="241" t="s">
        <v>10</v>
      </c>
      <c r="C9" s="243">
        <v>1126.7160800000001</v>
      </c>
    </row>
    <row r="10" spans="2:3" ht="15.6">
      <c r="B10" s="241" t="s">
        <v>23</v>
      </c>
      <c r="C10" s="244">
        <v>1764.5733599999999</v>
      </c>
    </row>
    <row r="11" spans="2:3" ht="15.6">
      <c r="B11" s="241" t="s">
        <v>12</v>
      </c>
      <c r="C11" s="20">
        <v>2704.9856200000231</v>
      </c>
    </row>
    <row r="12" spans="2:3" ht="15.6">
      <c r="B12" s="241" t="s">
        <v>13</v>
      </c>
      <c r="C12" s="244">
        <f>+Decomisos_Mes!C8</f>
        <v>2127.5113500000002</v>
      </c>
    </row>
    <row r="13" spans="2:3" ht="15.6">
      <c r="B13" s="241" t="s">
        <v>14</v>
      </c>
      <c r="C13" s="242"/>
    </row>
    <row r="14" spans="2:3" ht="15.6">
      <c r="B14" s="241" t="s">
        <v>15</v>
      </c>
      <c r="C14" s="242"/>
    </row>
    <row r="15" spans="2:3" ht="15.6">
      <c r="B15" s="241" t="s">
        <v>16</v>
      </c>
      <c r="C15" s="242"/>
    </row>
    <row r="16" spans="2:3" ht="15.6">
      <c r="B16" s="241" t="s">
        <v>17</v>
      </c>
      <c r="C16" s="242"/>
    </row>
    <row r="17" spans="2:3" ht="15.6">
      <c r="B17" s="241" t="s">
        <v>24</v>
      </c>
      <c r="C17" s="242"/>
    </row>
    <row r="53" spans="2:4">
      <c r="B53" s="27" t="s">
        <v>104</v>
      </c>
      <c r="C53" s="27" t="s">
        <v>105</v>
      </c>
      <c r="D53" s="27" t="s">
        <v>106</v>
      </c>
    </row>
    <row r="54" spans="2:4">
      <c r="B54" s="27">
        <v>2274.3000000000002</v>
      </c>
      <c r="C54" s="38">
        <f>SUM(C6:C8)</f>
        <v>6149.4636700000001</v>
      </c>
      <c r="D54" s="27">
        <f>+(C54-B54)/B54*100</f>
        <v>170.38929208987378</v>
      </c>
    </row>
  </sheetData>
  <mergeCells count="1">
    <mergeCell ref="B4:C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E04AF-107C-4826-94A5-EC350DAC5581}">
  <dimension ref="B3:P54"/>
  <sheetViews>
    <sheetView workbookViewId="0">
      <selection activeCell="C10" sqref="C10"/>
    </sheetView>
  </sheetViews>
  <sheetFormatPr baseColWidth="10" defaultRowHeight="13.2"/>
  <cols>
    <col min="1" max="3" width="11.5546875" customWidth="1"/>
    <col min="4" max="4" width="12.44140625" bestFit="1" customWidth="1"/>
    <col min="5" max="5" width="11.5546875" customWidth="1"/>
  </cols>
  <sheetData>
    <row r="3" spans="2:3">
      <c r="B3" s="361" t="s">
        <v>1</v>
      </c>
      <c r="C3" s="361"/>
    </row>
    <row r="4" spans="2:3" ht="15">
      <c r="B4" s="59" t="s">
        <v>4</v>
      </c>
      <c r="C4" s="59" t="s">
        <v>107</v>
      </c>
    </row>
    <row r="5" spans="2:3" ht="15.6">
      <c r="B5" s="241" t="s">
        <v>7</v>
      </c>
      <c r="C5" s="245">
        <v>41753.733333333206</v>
      </c>
    </row>
    <row r="6" spans="2:3" ht="15.6">
      <c r="B6" s="241" t="s">
        <v>8</v>
      </c>
      <c r="C6" s="245">
        <v>32368.466666666925</v>
      </c>
    </row>
    <row r="7" spans="2:3" ht="15.6">
      <c r="B7" s="241" t="s">
        <v>9</v>
      </c>
      <c r="C7" s="245">
        <v>42161.933333333363</v>
      </c>
    </row>
    <row r="8" spans="2:3" ht="15.6">
      <c r="B8" s="241" t="s">
        <v>10</v>
      </c>
      <c r="C8" s="246">
        <v>53764.999999999956</v>
      </c>
    </row>
    <row r="9" spans="2:3" ht="15.6">
      <c r="B9" s="241" t="s">
        <v>23</v>
      </c>
      <c r="C9" s="247">
        <v>55140.133333332706</v>
      </c>
    </row>
    <row r="10" spans="2:3" ht="15.6">
      <c r="B10" s="241" t="s">
        <v>12</v>
      </c>
      <c r="C10" s="21">
        <v>49015.066666666331</v>
      </c>
    </row>
    <row r="11" spans="2:3" ht="15.6">
      <c r="B11" s="241" t="s">
        <v>13</v>
      </c>
      <c r="C11" s="245">
        <f>+Decomisos_Mes!C9</f>
        <v>46142.066666666331</v>
      </c>
    </row>
    <row r="12" spans="2:3" ht="15.6">
      <c r="B12" s="241" t="s">
        <v>14</v>
      </c>
      <c r="C12" s="245"/>
    </row>
    <row r="13" spans="2:3" ht="15.6">
      <c r="B13" s="241" t="s">
        <v>15</v>
      </c>
      <c r="C13" s="245"/>
    </row>
    <row r="14" spans="2:3" ht="15.6">
      <c r="B14" s="241" t="s">
        <v>16</v>
      </c>
      <c r="C14" s="245"/>
    </row>
    <row r="15" spans="2:3" ht="15.6">
      <c r="B15" s="241" t="s">
        <v>17</v>
      </c>
      <c r="C15" s="245"/>
    </row>
    <row r="16" spans="2:3" ht="15.6">
      <c r="B16" s="241" t="s">
        <v>24</v>
      </c>
      <c r="C16" s="245"/>
    </row>
    <row r="24" spans="16:16">
      <c r="P24" s="63"/>
    </row>
    <row r="53" spans="2:4">
      <c r="B53" t="s">
        <v>104</v>
      </c>
      <c r="C53" t="s">
        <v>105</v>
      </c>
      <c r="D53" t="s">
        <v>106</v>
      </c>
    </row>
    <row r="54" spans="2:4">
      <c r="B54">
        <v>44170.7</v>
      </c>
      <c r="C54" s="61">
        <f>SUM(C5:C7)</f>
        <v>116284.13333333349</v>
      </c>
      <c r="D54" s="62">
        <f>+(C54-B54)/B54*100</f>
        <v>163.26078901473943</v>
      </c>
    </row>
  </sheetData>
  <mergeCells count="1">
    <mergeCell ref="B3:C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cbfda9-02c7-46a4-9ea4-671a93bb89fa" xsi:nil="true"/>
    <lcf76f155ced4ddcb4097134ff3c332f xmlns="2edac939-56e4-4796-9732-e5556c80f84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207CB8802382468786573DBA326AF9" ma:contentTypeVersion="18" ma:contentTypeDescription="Crear nuevo documento." ma:contentTypeScope="" ma:versionID="87edc99ab547430aa82ab0b6866b253d">
  <xsd:schema xmlns:xsd="http://www.w3.org/2001/XMLSchema" xmlns:xs="http://www.w3.org/2001/XMLSchema" xmlns:p="http://schemas.microsoft.com/office/2006/metadata/properties" xmlns:ns2="2edac939-56e4-4796-9732-e5556c80f844" xmlns:ns3="57cbfda9-02c7-46a4-9ea4-671a93bb89fa" targetNamespace="http://schemas.microsoft.com/office/2006/metadata/properties" ma:root="true" ma:fieldsID="8e4eedac2f2db9ac6879ddb517c97f41" ns2:_="" ns3:_="">
    <xsd:import namespace="2edac939-56e4-4796-9732-e5556c80f844"/>
    <xsd:import namespace="57cbfda9-02c7-46a4-9ea4-671a93bb89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ac939-56e4-4796-9732-e5556c80f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8841adb-f5aa-4f5c-aff2-a522c23826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bfda9-02c7-46a4-9ea4-671a93bb89f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3a78dd-7561-49c1-9076-4af764fa0df7}" ma:internalName="TaxCatchAll" ma:showField="CatchAllData" ma:web="57cbfda9-02c7-46a4-9ea4-671a93bb89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66107F-2D99-431B-A846-DF5F807A8764}">
  <ds:schemaRefs>
    <ds:schemaRef ds:uri="http://schemas.microsoft.com/office/2006/metadata/properties"/>
    <ds:schemaRef ds:uri="http://schemas.microsoft.com/office/infopath/2007/PartnerControls"/>
    <ds:schemaRef ds:uri="57cbfda9-02c7-46a4-9ea4-671a93bb89fa"/>
    <ds:schemaRef ds:uri="2edac939-56e4-4796-9732-e5556c80f844"/>
  </ds:schemaRefs>
</ds:datastoreItem>
</file>

<file path=customXml/itemProps2.xml><?xml version="1.0" encoding="utf-8"?>
<ds:datastoreItem xmlns:ds="http://schemas.openxmlformats.org/officeDocument/2006/customXml" ds:itemID="{A037A4EF-6C62-4B5D-A951-0BA3C7A0E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dac939-56e4-4796-9732-e5556c80f844"/>
    <ds:schemaRef ds:uri="57cbfda9-02c7-46a4-9ea4-671a93bb89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58CB17-05D6-4D42-B2A4-8E15AA9F93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ONG_Sexo</vt:lpstr>
      <vt:lpstr>ONG_Edad</vt:lpstr>
      <vt:lpstr>ONG_sustancia</vt:lpstr>
      <vt:lpstr>Decomisos_Mes</vt:lpstr>
      <vt:lpstr>Decomisos_por_provincia</vt:lpstr>
      <vt:lpstr>Decomisos_acumulado</vt:lpstr>
      <vt:lpstr>Decomisos_Marihuana</vt:lpstr>
      <vt:lpstr>Decomisos_Cocaína</vt:lpstr>
      <vt:lpstr>Decomisos_Crack</vt:lpstr>
      <vt:lpstr>Decomisos_serie</vt:lpstr>
      <vt:lpstr>detenidos_nacionalidad</vt:lpstr>
      <vt:lpstr>detenidos_sexo</vt:lpstr>
      <vt:lpstr>detenidos_comparativ</vt:lpstr>
      <vt:lpstr>organizaciones_desarticuladas</vt:lpstr>
      <vt:lpstr>INCIDENTES_911_</vt:lpstr>
      <vt:lpstr>COMPARATIVO_911</vt:lpstr>
      <vt:lpstr>incidentes_911_según_provincia</vt:lpstr>
      <vt:lpstr>armas_de_fuego_mensual_</vt:lpstr>
      <vt:lpstr>armas_de_fuego_serie_anual</vt:lpstr>
      <vt:lpstr>comparativo_armas</vt:lpstr>
      <vt:lpstr>Bienes_decomisados</vt:lpstr>
      <vt:lpstr>Bienesdecomisadoscomparativo</vt:lpstr>
      <vt:lpstr>Dineros_decomisados</vt:lpstr>
      <vt:lpstr>Dineros_decomisados_comparativo</vt:lpstr>
      <vt:lpstr>bienes_comisados</vt:lpstr>
      <vt:lpstr>Bienes_comisados_comparativo</vt:lpstr>
      <vt:lpstr>Dineros_comisados_</vt:lpstr>
      <vt:lpstr>Dineros_comisados_comparativo</vt:lpstr>
      <vt:lpstr>ROS_Mes</vt:lpstr>
      <vt:lpstr>ROS_comparativo</vt:lpstr>
      <vt:lpstr>ROS_Provincias</vt:lpstr>
      <vt:lpstr>Nuevas_Sustancias_Psicoactivas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dc:description/>
  <cp:lastModifiedBy>Andrés Rodríguez Pérez</cp:lastModifiedBy>
  <dcterms:created xsi:type="dcterms:W3CDTF">2009-04-16T15:54:25Z</dcterms:created>
  <dcterms:modified xsi:type="dcterms:W3CDTF">2024-11-04T22:02:17Z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0x010100F6207CB8802382468786573DBA326AF9</vt:lpwstr>
  </property>
  <property fmtid="{D5CDD505-2E9C-101B-9397-08002B2CF9AE}" pid="3" name="MediaServiceImageTags">
    <vt:lpwstr/>
  </property>
</Properties>
</file>