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aarce\Desktop\"/>
    </mc:Choice>
  </mc:AlternateContent>
  <xr:revisionPtr revIDLastSave="0" documentId="8_{0155E733-E7BF-4797-8B8B-B6FA75CE6BE6}" xr6:coauthVersionLast="47" xr6:coauthVersionMax="47" xr10:uidLastSave="{00000000-0000-0000-0000-000000000000}"/>
  <bookViews>
    <workbookView xWindow="-108" yWindow="-108" windowWidth="23256" windowHeight="12456" xr2:uid="{133F9DD5-8896-4E78-A58F-820BF4DC6837}"/>
  </bookViews>
  <sheets>
    <sheet name="MATRIZ DE RIESGO" sheetId="7" r:id="rId1"/>
    <sheet name="Criterios" sheetId="11" state="hidden" r:id="rId2"/>
    <sheet name="BD" sheetId="6" state="hidden" r:id="rId3"/>
    <sheet name="Mapa severidad del Riesgo" sheetId="8" state="hidden" r:id="rId4"/>
    <sheet name="Plan de accion" sheetId="5" state="hidden" r:id="rId5"/>
  </sheets>
  <definedNames>
    <definedName name="_xlnm._FilterDatabase" localSheetId="2" hidden="1">BD!$E$1:$J$29</definedName>
    <definedName name="_xlnm._FilterDatabase" localSheetId="1" hidden="1">Criterios!$J$2:$P$30</definedName>
    <definedName name="_xlnm.Print_Area" localSheetId="0">'MATRIZ DE RIESGO'!$A$1:$S$16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 l="1"/>
  <c r="E28" i="6"/>
  <c r="E27" i="6"/>
  <c r="R26" i="6"/>
  <c r="E26" i="6"/>
  <c r="R25" i="6"/>
  <c r="E25" i="6"/>
  <c r="R24" i="6"/>
  <c r="E24" i="6"/>
  <c r="R23" i="6"/>
  <c r="E23" i="6"/>
  <c r="R22" i="6"/>
  <c r="E22" i="6"/>
  <c r="R21" i="6"/>
  <c r="E21" i="6"/>
  <c r="R20" i="6"/>
  <c r="E20" i="6"/>
  <c r="R19" i="6"/>
  <c r="E19" i="6"/>
  <c r="R18" i="6"/>
  <c r="E18" i="6"/>
  <c r="R17" i="6"/>
  <c r="E17" i="6"/>
  <c r="R16" i="6"/>
  <c r="E16" i="6"/>
  <c r="R15" i="6"/>
  <c r="E15" i="6"/>
  <c r="R14" i="6"/>
  <c r="E14" i="6"/>
  <c r="R13" i="6"/>
  <c r="E13" i="6"/>
  <c r="R12" i="6"/>
  <c r="E12" i="6"/>
  <c r="R11" i="6"/>
  <c r="E11" i="6"/>
  <c r="R10" i="6"/>
  <c r="E10" i="6"/>
  <c r="R9" i="6"/>
  <c r="E9" i="6"/>
  <c r="R8" i="6"/>
  <c r="E8" i="6"/>
  <c r="R7" i="6"/>
  <c r="E7" i="6"/>
  <c r="R6" i="6"/>
  <c r="E6" i="6"/>
  <c r="R5" i="6"/>
  <c r="E5" i="6"/>
  <c r="R4" i="6"/>
  <c r="E4" i="6"/>
  <c r="R3" i="6"/>
  <c r="E3" i="6"/>
  <c r="R2" i="6"/>
  <c r="E2" i="6"/>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P14" i="7" s="1"/>
  <c r="Q14" i="7" s="1" a="1"/>
  <c r="Q14" i="7" s="1"/>
  <c r="J3" i="11"/>
  <c r="I30" i="7" a="1"/>
  <c r="I30" i="7" s="1"/>
  <c r="G30" i="7" a="1"/>
  <c r="G30" i="7" s="1"/>
  <c r="J30" i="7" s="1"/>
  <c r="I29" i="7" a="1"/>
  <c r="I29" i="7" s="1"/>
  <c r="G29" i="7" a="1"/>
  <c r="G29" i="7" s="1"/>
  <c r="J29" i="7" s="1"/>
  <c r="P28" i="7"/>
  <c r="Q28" i="7" s="1" a="1"/>
  <c r="Q28" i="7" s="1"/>
  <c r="I28" i="7" a="1"/>
  <c r="I28" i="7"/>
  <c r="G28" i="7" a="1"/>
  <c r="G28" i="7"/>
  <c r="J28" i="7" s="1"/>
  <c r="R28" i="7" s="1"/>
  <c r="S28" i="7" s="1" a="1"/>
  <c r="S28" i="7" s="1"/>
  <c r="P27" i="7"/>
  <c r="Q27" i="7" s="1" a="1"/>
  <c r="Q27" i="7" s="1"/>
  <c r="I27" i="7" a="1"/>
  <c r="I27" i="7"/>
  <c r="G27" i="7" a="1"/>
  <c r="G27" i="7"/>
  <c r="J27" i="7" s="1"/>
  <c r="P26" i="7"/>
  <c r="Q26" i="7" s="1" a="1"/>
  <c r="Q26" i="7" s="1"/>
  <c r="I26" i="7" a="1"/>
  <c r="I26" i="7"/>
  <c r="G26" i="7" a="1"/>
  <c r="G26" i="7"/>
  <c r="J26" i="7" s="1"/>
  <c r="P25" i="7"/>
  <c r="Q25" i="7" s="1" a="1"/>
  <c r="Q25" i="7" s="1"/>
  <c r="I25" i="7" a="1"/>
  <c r="I25" i="7"/>
  <c r="G25" i="7" a="1"/>
  <c r="G25" i="7"/>
  <c r="J25" i="7" s="1"/>
  <c r="P24" i="7"/>
  <c r="Q24" i="7" s="1" a="1"/>
  <c r="Q24" i="7" s="1"/>
  <c r="I24" i="7" a="1"/>
  <c r="I24" i="7"/>
  <c r="G24" i="7" a="1"/>
  <c r="G24" i="7"/>
  <c r="J24" i="7" s="1"/>
  <c r="P23" i="7"/>
  <c r="Q23" i="7" s="1" a="1"/>
  <c r="Q23" i="7" s="1"/>
  <c r="I23" i="7" a="1"/>
  <c r="I23" i="7"/>
  <c r="G23" i="7" a="1"/>
  <c r="G23" i="7"/>
  <c r="J23" i="7" s="1"/>
  <c r="I22" i="7" a="1"/>
  <c r="I22" i="7" s="1"/>
  <c r="G22" i="7" a="1"/>
  <c r="G22" i="7" s="1"/>
  <c r="J22" i="7" s="1"/>
  <c r="Q21" i="7"/>
  <c r="P21" i="7"/>
  <c r="Q21" i="7" s="1" a="1"/>
  <c r="I21" i="7" a="1"/>
  <c r="I21" i="7" s="1"/>
  <c r="G21" i="7" a="1"/>
  <c r="G21" i="7" s="1"/>
  <c r="J21" i="7" s="1"/>
  <c r="I20" i="7" a="1"/>
  <c r="I20" i="7" s="1"/>
  <c r="G20" i="7" a="1"/>
  <c r="G20" i="7" s="1"/>
  <c r="J20" i="7" s="1"/>
  <c r="I19" i="7" a="1"/>
  <c r="I19" i="7" s="1"/>
  <c r="G19" i="7" a="1"/>
  <c r="G19" i="7" s="1"/>
  <c r="J19" i="7" s="1"/>
  <c r="K19" i="7" s="1" a="1"/>
  <c r="K19" i="7" s="1"/>
  <c r="Q18" i="7"/>
  <c r="P18" i="7"/>
  <c r="Q18" i="7" s="1" a="1"/>
  <c r="I18" i="7" a="1"/>
  <c r="I18" i="7" s="1"/>
  <c r="G18" i="7" a="1"/>
  <c r="G18" i="7" s="1"/>
  <c r="J18" i="7" s="1"/>
  <c r="K18" i="7" s="1" a="1"/>
  <c r="K18" i="7" s="1"/>
  <c r="Q17" i="7" a="1"/>
  <c r="Q17" i="7" s="1"/>
  <c r="P17" i="7"/>
  <c r="I17" i="7" a="1"/>
  <c r="I17" i="7" s="1"/>
  <c r="G17" i="7" a="1"/>
  <c r="G17" i="7" s="1"/>
  <c r="J17" i="7" s="1"/>
  <c r="P16" i="7"/>
  <c r="Q16" i="7" s="1" a="1"/>
  <c r="Q16" i="7" s="1"/>
  <c r="I16" i="7" a="1"/>
  <c r="I16" i="7"/>
  <c r="G16" i="7" a="1"/>
  <c r="G16" i="7"/>
  <c r="J16" i="7" s="1"/>
  <c r="K16" i="7" s="1" a="1"/>
  <c r="K16" i="7" s="1"/>
  <c r="Q15" i="7" a="1"/>
  <c r="Q15" i="7" s="1"/>
  <c r="P15" i="7"/>
  <c r="I15" i="7" a="1"/>
  <c r="I15" i="7" s="1"/>
  <c r="G15" i="7" a="1"/>
  <c r="G15" i="7" s="1"/>
  <c r="J15" i="7" s="1"/>
  <c r="I14" i="7" a="1"/>
  <c r="I14" i="7"/>
  <c r="G14" i="7" a="1"/>
  <c r="G14" i="7"/>
  <c r="J14" i="7" s="1"/>
  <c r="R14" i="7" s="1"/>
  <c r="S14" i="7" s="1" a="1"/>
  <c r="S14" i="7" s="1"/>
  <c r="A14" i="7"/>
  <c r="P13" i="7"/>
  <c r="Q13" i="7" s="1" a="1"/>
  <c r="Q13" i="7" s="1"/>
  <c r="I13" i="7" a="1"/>
  <c r="I13" i="7"/>
  <c r="G13" i="7" a="1"/>
  <c r="G13" i="7" s="1"/>
  <c r="J13" i="7" s="1"/>
  <c r="A13" i="7"/>
  <c r="P12" i="7"/>
  <c r="Q12" i="7" s="1" a="1"/>
  <c r="Q12" i="7" s="1"/>
  <c r="I12" i="7" a="1"/>
  <c r="I12" i="7"/>
  <c r="G12" i="7" a="1"/>
  <c r="G12" i="7"/>
  <c r="J12" i="7" s="1"/>
  <c r="A12" i="7"/>
  <c r="P11" i="7"/>
  <c r="Q11" i="7" s="1" a="1"/>
  <c r="Q11" i="7" s="1"/>
  <c r="I11" i="7" a="1"/>
  <c r="I11" i="7" s="1"/>
  <c r="G11" i="7" a="1"/>
  <c r="G11" i="7" s="1"/>
  <c r="J11" i="7" l="1"/>
  <c r="R11" i="7" s="1"/>
  <c r="S11" i="7" s="1" a="1"/>
  <c r="S11" i="7" s="1"/>
  <c r="R12" i="7"/>
  <c r="S12" i="7" s="1" a="1"/>
  <c r="S12" i="7" s="1"/>
  <c r="K12" i="7" a="1"/>
  <c r="K12" i="7" s="1"/>
  <c r="K22" i="7" a="1"/>
  <c r="K22" i="7" s="1"/>
  <c r="K24" i="7" a="1"/>
  <c r="K24" i="7" s="1"/>
  <c r="R24" i="7"/>
  <c r="S24" i="7" s="1" a="1"/>
  <c r="S24" i="7" s="1"/>
  <c r="K20" i="7" a="1"/>
  <c r="K20" i="7" s="1"/>
  <c r="K28" i="7" a="1"/>
  <c r="K28" i="7" s="1"/>
  <c r="K13" i="7" a="1"/>
  <c r="K13" i="7" s="1"/>
  <c r="R13" i="7"/>
  <c r="S13" i="7" s="1" a="1"/>
  <c r="S13" i="7" s="1"/>
  <c r="R16" i="7"/>
  <c r="S16" i="7" s="1" a="1"/>
  <c r="S16" i="7" s="1"/>
  <c r="K26" i="7" a="1"/>
  <c r="K26" i="7" s="1"/>
  <c r="R26" i="7"/>
  <c r="S26" i="7" s="1" a="1"/>
  <c r="S26" i="7" s="1"/>
  <c r="K29" i="7" a="1"/>
  <c r="K29" i="7" s="1"/>
  <c r="R29" i="7"/>
  <c r="S29" i="7" s="1" a="1"/>
  <c r="S29" i="7" s="1"/>
  <c r="E14" i="7"/>
  <c r="A15" i="7"/>
  <c r="K23" i="7" a="1"/>
  <c r="K23" i="7" s="1"/>
  <c r="R23" i="7"/>
  <c r="S23" i="7" s="1" a="1"/>
  <c r="S23" i="7" s="1"/>
  <c r="R18" i="7"/>
  <c r="S18" i="7" s="1" a="1"/>
  <c r="S18" i="7" s="1"/>
  <c r="K21" i="7" a="1"/>
  <c r="K21" i="7" s="1"/>
  <c r="R21" i="7"/>
  <c r="S21" i="7" s="1" a="1"/>
  <c r="S21" i="7" s="1"/>
  <c r="K15" i="7" a="1"/>
  <c r="K15" i="7" s="1"/>
  <c r="R15" i="7"/>
  <c r="S15" i="7" s="1" a="1"/>
  <c r="S15" i="7" s="1"/>
  <c r="K14" i="7" a="1"/>
  <c r="K14" i="7" s="1"/>
  <c r="K25" i="7" a="1"/>
  <c r="K25" i="7" s="1"/>
  <c r="R25" i="7"/>
  <c r="S25" i="7" s="1" a="1"/>
  <c r="S25" i="7" s="1"/>
  <c r="R17" i="7"/>
  <c r="S17" i="7" s="1" a="1"/>
  <c r="S17" i="7" s="1"/>
  <c r="K17" i="7" a="1"/>
  <c r="K17" i="7" s="1"/>
  <c r="K30" i="7" a="1"/>
  <c r="K30" i="7" s="1"/>
  <c r="R30" i="7"/>
  <c r="S30" i="7" s="1" a="1"/>
  <c r="S30" i="7" s="1"/>
  <c r="K27" i="7" a="1"/>
  <c r="K27" i="7" s="1"/>
  <c r="R27" i="7"/>
  <c r="S27" i="7" s="1" a="1"/>
  <c r="S27" i="7" s="1"/>
  <c r="P29" i="7"/>
  <c r="Q29" i="7" s="1" a="1"/>
  <c r="Q29" i="7" s="1"/>
  <c r="P30" i="7"/>
  <c r="Q30" i="7" s="1" a="1"/>
  <c r="Q30" i="7" s="1"/>
  <c r="P19" i="7"/>
  <c r="P20" i="7"/>
  <c r="Q20" i="7" s="1" a="1"/>
  <c r="Q20" i="7" s="1"/>
  <c r="P22" i="7"/>
  <c r="Q22" i="7" s="1" a="1"/>
  <c r="Q22" i="7" s="1"/>
  <c r="K11" i="7" l="1" a="1"/>
  <c r="K11" i="7" s="1"/>
  <c r="Q19" i="7" a="1"/>
  <c r="Q19" i="7" s="1"/>
  <c r="R19" i="7"/>
  <c r="S19" i="7" s="1" a="1"/>
  <c r="S19" i="7" s="1"/>
  <c r="W28" i="7" s="1"/>
  <c r="R22" i="7"/>
  <c r="S22" i="7" s="1" a="1"/>
  <c r="S22" i="7" s="1"/>
  <c r="R20" i="7"/>
  <c r="S20" i="7" s="1" a="1"/>
  <c r="S20" i="7" s="1"/>
  <c r="A16" i="7"/>
  <c r="E15" i="7"/>
  <c r="W27" i="7"/>
  <c r="X17" i="7"/>
  <c r="X12" i="7" l="1"/>
  <c r="X27" i="7"/>
  <c r="E16" i="7"/>
  <c r="A17" i="7"/>
  <c r="X22" i="7"/>
  <c r="E17" i="7" l="1"/>
  <c r="A18" i="7"/>
  <c r="L18" i="7" l="1"/>
  <c r="E18" i="7"/>
  <c r="A19" i="7"/>
  <c r="L19" i="7" l="1"/>
  <c r="E19" i="7"/>
  <c r="A20" i="7"/>
  <c r="L20" i="7" l="1"/>
  <c r="E20" i="7"/>
  <c r="A21" i="7"/>
  <c r="L21" i="7" l="1"/>
  <c r="E21" i="7"/>
  <c r="A22" i="7"/>
  <c r="A23" i="7" l="1"/>
  <c r="L22" i="7"/>
  <c r="E22" i="7"/>
  <c r="L23" i="7" l="1"/>
  <c r="E23" i="7"/>
  <c r="A24" i="7"/>
  <c r="L24" i="7" l="1"/>
  <c r="E24" i="7"/>
  <c r="A25" i="7"/>
  <c r="L25" i="7" l="1"/>
  <c r="E25" i="7"/>
  <c r="A26" i="7"/>
  <c r="L26" i="7" l="1"/>
  <c r="E26" i="7"/>
  <c r="A27" i="7"/>
  <c r="L27" i="7" l="1"/>
  <c r="E27" i="7"/>
  <c r="A28" i="7"/>
  <c r="A29" i="7" l="1"/>
  <c r="L28" i="7"/>
  <c r="E28" i="7"/>
  <c r="A30" i="7" l="1"/>
  <c r="L29" i="7"/>
  <c r="E29" i="7"/>
  <c r="E30" i="7" l="1"/>
  <c r="L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Román Chavarría Campos</author>
  </authors>
  <commentList>
    <comment ref="F8" authorId="0" shapeId="0" xr:uid="{2A5AD605-FD22-4345-895F-1946E50FEF91}">
      <text>
        <r>
          <rPr>
            <b/>
            <sz val="9"/>
            <color indexed="81"/>
            <rFont val="Tahoma"/>
            <family val="2"/>
          </rPr>
          <t>Román Chavarría Campos:</t>
        </r>
        <r>
          <rPr>
            <sz val="9"/>
            <color indexed="81"/>
            <rFont val="Tahoma"/>
            <family val="2"/>
          </rPr>
          <t xml:space="preserve">
</t>
        </r>
        <r>
          <rPr>
            <sz val="12"/>
            <color indexed="81"/>
            <rFont val="Tahoma"/>
            <family val="2"/>
          </rPr>
          <t>Entonces, la multiplicación de la probabilidad de ocurrencia por magnitud del impacto permite obtener el riesgo inherente para cada uno de los eventos de riesgos identificados.</t>
        </r>
      </text>
    </comment>
    <comment ref="L8" authorId="0" shapeId="0" xr:uid="{044D5116-F390-4D78-9301-F3366F98DA10}">
      <text>
        <r>
          <rPr>
            <b/>
            <sz val="9"/>
            <color indexed="81"/>
            <rFont val="Tahoma"/>
            <family val="2"/>
          </rPr>
          <t xml:space="preserve">Román Chavarría Campos:
</t>
        </r>
        <r>
          <rPr>
            <sz val="9"/>
            <color indexed="81"/>
            <rFont val="Tahoma"/>
            <family val="2"/>
          </rPr>
          <t xml:space="preserve">
</t>
        </r>
        <r>
          <rPr>
            <sz val="12"/>
            <color indexed="81"/>
            <rFont val="Tahoma"/>
            <family val="2"/>
          </rPr>
          <t>Los controles son las políticas, actividades y procedimientos que se desarrollan para eliminar o mitigar los riesgos de LA/FT. La implementación de estos controles garantiza que las directrices asumidas por el sujeto obligado se lleven a cabo y cumplan sus objetivos con una administración de riesgos.</t>
        </r>
      </text>
    </comment>
    <comment ref="M8" authorId="0" shapeId="0" xr:uid="{037008C5-6E71-40E7-B74F-5718DFBE6234}">
      <text>
        <r>
          <rPr>
            <b/>
            <sz val="9"/>
            <color indexed="81"/>
            <rFont val="Tahoma"/>
            <family val="2"/>
          </rPr>
          <t>Román Chavarría Campos:</t>
        </r>
        <r>
          <rPr>
            <sz val="9"/>
            <color indexed="81"/>
            <rFont val="Tahoma"/>
            <family val="2"/>
          </rPr>
          <t xml:space="preserve">
</t>
        </r>
        <r>
          <rPr>
            <sz val="12"/>
            <color indexed="81"/>
            <rFont val="Tahoma"/>
            <family val="2"/>
          </rPr>
          <t xml:space="preserve">
Determinar la eficiencia de los controles implica conocer su naturaleza, nivel de automatización y frecuencia</t>
        </r>
      </text>
    </comment>
    <comment ref="S8" authorId="0" shapeId="0" xr:uid="{F1C1B530-4565-4546-BCD0-C7BF971910E9}">
      <text>
        <r>
          <rPr>
            <b/>
            <sz val="9"/>
            <color indexed="81"/>
            <rFont val="Tahoma"/>
            <family val="2"/>
          </rPr>
          <t>Román Chavarría Campos:</t>
        </r>
        <r>
          <rPr>
            <sz val="9"/>
            <color indexed="81"/>
            <rFont val="Tahoma"/>
            <family val="2"/>
          </rPr>
          <t xml:space="preserve">
</t>
        </r>
        <r>
          <rPr>
            <sz val="11"/>
            <color indexed="81"/>
            <rFont val="Tahoma"/>
            <family val="2"/>
          </rPr>
          <t>Rango del valor de la severidad (Probabilidad del Riesgo inherente / Valor del Control) * (Impacto del Riesgo inherente) 
Calificación de la severidad del evento de riesgo Escala 
1-5 Aceptable 1  (VERDE)
6-9 Significativo 2  (AMARILLO)
10-12 Moderado 3  (NARANJA)
13-16 Crítico 4  (ROJO)
17-25 Catastrófico 5 (PÚRPURA)</t>
        </r>
        <r>
          <rPr>
            <sz val="9"/>
            <color indexed="81"/>
            <rFont val="Tahoma"/>
            <family val="2"/>
          </rPr>
          <t xml:space="preserve">
</t>
        </r>
      </text>
    </comment>
    <comment ref="R9" authorId="0" shapeId="0" xr:uid="{C0468F16-A82B-4E10-8F56-D65DC37627DE}">
      <text>
        <r>
          <rPr>
            <b/>
            <sz val="9"/>
            <color indexed="81"/>
            <rFont val="Tahoma"/>
            <family val="2"/>
          </rPr>
          <t>Román Chavarría Campos:</t>
        </r>
        <r>
          <rPr>
            <sz val="11"/>
            <color indexed="81"/>
            <rFont val="Tahoma"/>
            <family val="2"/>
          </rPr>
          <t xml:space="preserve">
Es el riesgo que resulta (o subsiste) después de aplicar controles. Cuando el evento de riesgo se somete al tratamiento mediante controles, su probabilidad de ocurrencia puede variar.
</t>
        </r>
        <r>
          <rPr>
            <b/>
            <sz val="11"/>
            <color indexed="81"/>
            <rFont val="Tahoma"/>
            <family val="2"/>
          </rPr>
          <t xml:space="preserve">RIESGO INHERENTE / CONTROLES = RIESGO RESIDUAL
El control implementado por una APNFD ayuda a reducir la probabilidad de que el evento de riesgo de LA/FT se presente, sin embargo, el impacto muchas veces no disminuye, por lo cual el riesgo residual se obtiene de dividir la probabilidad inherente sobre la efectividad de los controles, resultado que se ha considerado como la probabilidad residual disminuida, el cual multiplicado por el impacto permite obtener el riesgo residual.
</t>
        </r>
      </text>
    </comment>
    <comment ref="B10" authorId="0" shapeId="0" xr:uid="{2BE83B8E-B738-4FA2-BC9B-B3F74B2F60EE}">
      <text>
        <r>
          <rPr>
            <b/>
            <sz val="12"/>
            <color indexed="81"/>
            <rFont val="Tahoma"/>
            <family val="2"/>
          </rPr>
          <t>Román Chavarría Campos:</t>
        </r>
        <r>
          <rPr>
            <sz val="12"/>
            <color indexed="81"/>
            <rFont val="Tahoma"/>
            <family val="2"/>
          </rPr>
          <t xml:space="preserve">
LA: Lavado de Activos
FT: Financiamiento al Terrorismo
FPADM: Financiamiento de la Proliferación de Armas de Desatrucción Masiva</t>
        </r>
      </text>
    </comment>
    <comment ref="C10" authorId="0" shapeId="0" xr:uid="{9561AB7D-E45A-4835-B10F-2E3ED86BFA56}">
      <text>
        <r>
          <rPr>
            <b/>
            <sz val="9"/>
            <color indexed="81"/>
            <rFont val="Tahoma"/>
            <family val="2"/>
          </rPr>
          <t>Román Chavarría Campos:</t>
        </r>
        <r>
          <rPr>
            <sz val="9"/>
            <color indexed="81"/>
            <rFont val="Tahoma"/>
            <family val="2"/>
          </rPr>
          <t xml:space="preserve">
</t>
        </r>
        <r>
          <rPr>
            <sz val="12"/>
            <color indexed="81"/>
            <rFont val="Tahoma"/>
            <family val="2"/>
          </rPr>
          <t>Identificación de los Riesgos de LA/FT
En esta fase, la APNFD debe estar en la capacidad de poder generar una amplia lista de eventos de riesgos a los que está expuesto y que pueden tener un impacto en su actividad con sus respectivas causas. Para ello, se sugiere llevar a cabo los siguientes pasos:</t>
        </r>
      </text>
    </comment>
    <comment ref="D10" authorId="0" shapeId="0" xr:uid="{C27FA9DB-B240-4517-A4A6-5490A44137E2}">
      <text>
        <r>
          <rPr>
            <b/>
            <sz val="9"/>
            <color indexed="81"/>
            <rFont val="Tahoma"/>
            <family val="2"/>
          </rPr>
          <t>Román Chavarría Campos:</t>
        </r>
        <r>
          <rPr>
            <sz val="9"/>
            <color indexed="81"/>
            <rFont val="Tahoma"/>
            <family val="2"/>
          </rPr>
          <t xml:space="preserve">
</t>
        </r>
        <r>
          <rPr>
            <sz val="12"/>
            <color indexed="81"/>
            <rFont val="Tahoma"/>
            <family val="2"/>
          </rPr>
          <t xml:space="preserve">
Clientes/Usuarios: En su actividad profesional, la APNFD debe gestionar los riesgos asociados con sus clientes “por su comportamiento, antecedentes, y actividad al inicio y durante toda la relación” (UAFE Ecuador, 2022). Se puede usar una segmentación basada en: clientes físicos, clientes jurídicos, PEPs y otros clientes
Productos/Servicios: La APNFD debe evaluar los riesgos de LA/FT en los productos y/o servicios que ofrecen, especialmente en relación con la vulnerabilidad que estos puedan presentar para el LA/FT. En este punto se puede incluir la transacción cuando se trata de </t>
        </r>
        <r>
          <rPr>
            <b/>
            <sz val="12"/>
            <color indexed="81"/>
            <rFont val="Tahoma"/>
            <family val="2"/>
          </rPr>
          <t xml:space="preserve">efectivo / </t>
        </r>
        <r>
          <rPr>
            <sz val="12"/>
            <color indexed="81"/>
            <rFont val="Tahoma"/>
            <family val="2"/>
          </rPr>
          <t xml:space="preserve">Ejemplo niveles de valor </t>
        </r>
        <r>
          <rPr>
            <b/>
            <sz val="12"/>
            <color indexed="81"/>
            <rFont val="Tahoma"/>
            <family val="2"/>
          </rPr>
          <t>0-10K, &gt;10K-25K, &gt;25K-50K, &gt;50K, transferencia bancaria, financiamiento bancario, transferencia internacional, activos virtuales.</t>
        </r>
        <r>
          <rPr>
            <sz val="12"/>
            <color indexed="81"/>
            <rFont val="Tahoma"/>
            <family val="2"/>
          </rPr>
          <t xml:space="preserve">
Jurisdicción: Las áreas geográficas o jurisdicciones son las regiones o países en la que la APNFD o sus clientes/usuarios se encuentran, es decir, donde ofrece sus servicios o tendrá sus efectos. </t>
        </r>
        <r>
          <rPr>
            <b/>
            <sz val="12"/>
            <color indexed="81"/>
            <rFont val="Tahoma"/>
            <family val="2"/>
          </rPr>
          <t>Ejemplo: Nacionales, zonas rojas, internacional.</t>
        </r>
        <r>
          <rPr>
            <sz val="12"/>
            <color indexed="81"/>
            <rFont val="Tahoma"/>
            <family val="2"/>
          </rPr>
          <t xml:space="preserve">
Canales: Son todos los medios físicos y virtuales a través de los cuales la APNFD ofrece sus productos o servicios. </t>
        </r>
        <r>
          <rPr>
            <b/>
            <sz val="12"/>
            <color indexed="81"/>
            <rFont val="Tahoma"/>
            <family val="2"/>
          </rPr>
          <t>Oficinas o agencias, terceros, internet y otros.</t>
        </r>
        <r>
          <rPr>
            <sz val="12"/>
            <color indexed="81"/>
            <rFont val="Tahoma"/>
            <family val="2"/>
          </rPr>
          <t xml:space="preserve">
</t>
        </r>
        <r>
          <rPr>
            <sz val="9"/>
            <color indexed="81"/>
            <rFont val="Tahoma"/>
            <family val="2"/>
          </rPr>
          <t xml:space="preserve">
</t>
        </r>
      </text>
    </comment>
    <comment ref="E10" authorId="0" shapeId="0" xr:uid="{0F260804-E1C8-48D4-8770-CEF493E8D205}">
      <text>
        <r>
          <rPr>
            <b/>
            <sz val="9"/>
            <color indexed="81"/>
            <rFont val="Tahoma"/>
            <family val="2"/>
          </rPr>
          <t>Román Chavarría Campos:</t>
        </r>
        <r>
          <rPr>
            <sz val="9"/>
            <color indexed="81"/>
            <rFont val="Tahoma"/>
            <family val="2"/>
          </rPr>
          <t xml:space="preserve">
</t>
        </r>
        <r>
          <rPr>
            <sz val="12"/>
            <color indexed="81"/>
            <rFont val="Tahoma"/>
            <family val="2"/>
          </rPr>
          <t>¿cómo y por qué podría ocurrir?: Tomando en consideración que ya hemos determinado una lista de eventos de riesgo, para cada uno de ellos es necesario establecer las posibles causas. Esto es sumamente importante porque permite identificar las situaciones que podrían favorecer la materialización de cada evento de riesgo.</t>
        </r>
      </text>
    </comment>
    <comment ref="F10" authorId="0" shapeId="0" xr:uid="{F16AF81A-7000-498D-A54C-F6D879F5B25B}">
      <text>
        <r>
          <rPr>
            <b/>
            <sz val="9"/>
            <color indexed="81"/>
            <rFont val="Tahoma"/>
            <family val="2"/>
          </rPr>
          <t>Román Chavarría Campos:</t>
        </r>
        <r>
          <rPr>
            <sz val="9"/>
            <color indexed="81"/>
            <rFont val="Tahoma"/>
            <family val="2"/>
          </rPr>
          <t xml:space="preserve">
</t>
        </r>
        <r>
          <rPr>
            <sz val="12"/>
            <color indexed="81"/>
            <rFont val="Tahoma"/>
            <family val="2"/>
          </rPr>
          <t xml:space="preserve">Medir los riesgos
medirlos, es decir, determinar el riesgo inherente. Esto se logra mediante la obtención de valores de probabilidad de ocurrencia del evento de riesgo LA/FT e impacto en la APNFD. se debe calificar numéricamente la probabilidad de ocurrencia para cada uno de los eventos de riesgo de LA/FT identificados en una escala de 1 a 5.
Es la posibilidad de que un efecto adverso ocurra”
ESCALA DE PROBABILIDAD
Improbable 1 (BLANCO)
Raro 2 (VERDE)
Posible 3 (AMARILLO)
Probable 4 (NARANJA)
casi seguro 5 (ROJO)
</t>
        </r>
      </text>
    </comment>
    <comment ref="H10" authorId="0" shapeId="0" xr:uid="{9F92F093-E5CE-45C2-A93E-17374B1F6801}">
      <text>
        <r>
          <rPr>
            <b/>
            <sz val="9"/>
            <color indexed="81"/>
            <rFont val="Tahoma"/>
            <family val="2"/>
          </rPr>
          <t>Román Chavarría Campos:</t>
        </r>
        <r>
          <rPr>
            <sz val="9"/>
            <color indexed="81"/>
            <rFont val="Tahoma"/>
            <family val="2"/>
          </rPr>
          <t xml:space="preserve">
</t>
        </r>
        <r>
          <rPr>
            <sz val="12"/>
            <color indexed="81"/>
            <rFont val="Tahoma"/>
            <family val="2"/>
          </rPr>
          <t xml:space="preserve">
El impacto es el nivel de daño que un evento de riesgo de LA/FT puede causar a la APNFD, que se materializa en los diferentes riesgos asociados que se han definido al inicio de esta guía: legal, reputacional, operativo y de contagio.
ESCALA DE IMPACTO
1 Insignificante   (BLANCO
2 Leve               (VERDE)
3 Moderado       (AMARILLO)
4 Crítico            (NARANJA)
5 Catastrófico   (ROJO)
- 1 Insignificante: Sin perjuicios, baja pérdida financiera o daño reputacional.
- 2 Leve: Puede ser susceptible de sanción moderada de índole económico. Genera pérdida de ingresos o incremento de gastos por pérdida de reputación. Puede implicar el involucramiento de clientes en actividades de LA/FT.
- 3 Moderado: Pérdida o daño moderado. Susceptible de una amonestación de índole económico. Puede haber disminución de ingresos por desprestigio, mala imagen o publicidad negativa. El riesgo de contagio está presente.
- 4 Crítico: Pérdida o daño crítico. Susceptible de una amonestación de índole económica a la mayor cuantía posible. Pérdida de clientes, disminución de los ingresos por mala imagen o publicidad.
- 5 Catastrófico: Pérdida o daño catastrófico, susceptible de cuantiosas amonestaciones económicas y estrictas sanciones de suspensión o inhabilitación permanente (incluyendo sanciones de carácter penal)
</t>
        </r>
      </text>
    </comment>
    <comment ref="J10" authorId="0" shapeId="0" xr:uid="{A67373D0-4196-453C-974A-2DE73B2AD7AC}">
      <text>
        <r>
          <rPr>
            <b/>
            <sz val="9"/>
            <color indexed="81"/>
            <rFont val="Tahoma"/>
            <family val="2"/>
          </rPr>
          <t>Román Chavarría Campos:</t>
        </r>
        <r>
          <rPr>
            <sz val="9"/>
            <color indexed="81"/>
            <rFont val="Tahoma"/>
            <family val="2"/>
          </rPr>
          <t xml:space="preserve">
Se obtiene de la multipllicación de la PROBABILIDAD X IMPACTO.
la multiplicación de la probabilidad de ocurrencia por magnitud del impacto permite obtener el riesgo inherente para cada uno de los eventos de riesgos identificados.
Código
</t>
        </r>
      </text>
    </comment>
    <comment ref="K10" authorId="0" shapeId="0" xr:uid="{96CB9579-B788-49F5-ACEF-ACAA000C6510}">
      <text>
        <r>
          <rPr>
            <b/>
            <sz val="9"/>
            <color indexed="81"/>
            <rFont val="Tahoma"/>
            <family val="2"/>
          </rPr>
          <t>Román Chavarría Campos:</t>
        </r>
        <r>
          <rPr>
            <sz val="9"/>
            <color indexed="81"/>
            <rFont val="Tahoma"/>
            <family val="2"/>
          </rPr>
          <t xml:space="preserve">
</t>
        </r>
        <r>
          <rPr>
            <sz val="12"/>
            <color indexed="81"/>
            <rFont val="Tahoma"/>
            <family val="2"/>
          </rPr>
          <t xml:space="preserve">Esto se obtiene multiplicando la calificación del nivel de probabilidad por la calificación dada al nivel de impacto respectivo. 
</t>
        </r>
        <r>
          <rPr>
            <b/>
            <sz val="12"/>
            <color indexed="81"/>
            <rFont val="Tahoma"/>
            <family val="2"/>
          </rPr>
          <t>PROBABILIDAD X IMPACTO=SEVERIDAD</t>
        </r>
        <r>
          <rPr>
            <sz val="12"/>
            <color indexed="81"/>
            <rFont val="Tahoma"/>
            <family val="2"/>
          </rPr>
          <t xml:space="preserve">
De esta forma y para este caso, se obtienen múltiplos que van desde 1 hasta 25, donde 1 es el más bajo nivel de severidad y, por tanto, de menor prioridad, mientras que 25 el máximo valor. En el siguiente gráfico, a partir de un plano cartesiano, donde el eje horizontal (eje “X”) representa la probabilidad y el eje vertical (eje “Y”) el impacto del evento de riesgo de LA/FT, se ejemplifica el riesgo inherente o punto indicativo del cruce de los valores de probabilidad e impacto.
</t>
        </r>
        <r>
          <rPr>
            <b/>
            <sz val="12"/>
            <color indexed="81"/>
            <rFont val="Tahoma"/>
            <family val="2"/>
          </rPr>
          <t xml:space="preserve">ESCALA DE SEVERIDAD
• 1-5 Aceptable 1  (VERDE)
• 6-9 Significativo 2 (AMARILLO)
• 10-12 Moderado 3 (NARANJA)
• 13-16 Crítico 4 (ROJO)
• 17-25 Catastrófico 5 (PÚRPURA)
</t>
        </r>
        <r>
          <rPr>
            <sz val="12"/>
            <color indexed="81"/>
            <rFont val="Tahoma"/>
            <family val="2"/>
          </rPr>
          <t xml:space="preserve">
</t>
        </r>
      </text>
    </comment>
    <comment ref="L10" authorId="0" shapeId="0" xr:uid="{A88AC37F-984D-47A7-A1C2-A5CC17671440}">
      <text>
        <r>
          <rPr>
            <b/>
            <sz val="9"/>
            <color indexed="81"/>
            <rFont val="Tahoma"/>
            <family val="2"/>
          </rPr>
          <t xml:space="preserve">Román Chavarría Campos:
</t>
        </r>
        <r>
          <rPr>
            <b/>
            <sz val="12"/>
            <color indexed="81"/>
            <rFont val="Tahoma"/>
            <family val="2"/>
          </rPr>
          <t xml:space="preserve">
En esta celda colocamos losmitigadores definidos en los talleres</t>
        </r>
      </text>
    </comment>
    <comment ref="M10" authorId="0" shapeId="0" xr:uid="{1E34E5DC-ABD6-409B-9455-1B7FCCFB123D}">
      <text>
        <r>
          <rPr>
            <b/>
            <sz val="8"/>
            <color indexed="81"/>
            <rFont val="Tahoma"/>
            <family val="2"/>
          </rPr>
          <t>Román Chavarría Campos:</t>
        </r>
        <r>
          <rPr>
            <sz val="8"/>
            <color indexed="81"/>
            <rFont val="Tahoma"/>
            <family val="2"/>
          </rPr>
          <t xml:space="preserve">
</t>
        </r>
        <r>
          <rPr>
            <sz val="10"/>
            <color indexed="81"/>
            <rFont val="Tahoma"/>
            <family val="2"/>
          </rPr>
          <t xml:space="preserve"> Naturaleza 
</t>
        </r>
        <r>
          <rPr>
            <b/>
            <sz val="10"/>
            <color indexed="81"/>
            <rFont val="Tahoma"/>
            <family val="2"/>
          </rPr>
          <t>Preventivo:</t>
        </r>
        <r>
          <rPr>
            <sz val="10"/>
            <color indexed="81"/>
            <rFont val="Tahoma"/>
            <family val="2"/>
          </rPr>
          <t xml:space="preserve"> Controles aplicados durante todo el proceso, antes que se realice la operación u ocurra el evento, intentan prevenir los problemas propuestos, para evitar la ocurrencia de la causa del riesgo.
</t>
        </r>
        <r>
          <rPr>
            <b/>
            <sz val="10"/>
            <color indexed="81"/>
            <rFont val="Tahoma"/>
            <family val="2"/>
          </rPr>
          <t>Detectivo:</t>
        </r>
        <r>
          <rPr>
            <sz val="10"/>
            <color indexed="81"/>
            <rFont val="Tahoma"/>
            <family val="2"/>
          </rPr>
          <t xml:space="preserve"> Controles que actúan durante el proceso y que permiten corregir los errores y las deficiencias.
</t>
        </r>
        <r>
          <rPr>
            <b/>
            <sz val="10"/>
            <color indexed="81"/>
            <rFont val="Tahoma"/>
            <family val="2"/>
          </rPr>
          <t>Correctivo:</t>
        </r>
        <r>
          <rPr>
            <sz val="10"/>
            <color indexed="81"/>
            <rFont val="Tahoma"/>
            <family val="2"/>
          </rPr>
          <t xml:space="preserve"> Controles que se aplican durante todo el proceso para detectar errores o desviaciones, controles que solo actúan una vez que el proceso ha terminado.</t>
        </r>
        <r>
          <rPr>
            <sz val="9"/>
            <color indexed="81"/>
            <rFont val="Tahoma"/>
            <family val="2"/>
          </rPr>
          <t xml:space="preserve">
</t>
        </r>
      </text>
    </comment>
    <comment ref="N10" authorId="0" shapeId="0" xr:uid="{D5EFA4B7-88C9-460B-B335-7FC38975EFA4}">
      <text>
        <r>
          <rPr>
            <b/>
            <sz val="9"/>
            <color indexed="81"/>
            <rFont val="Tahoma"/>
            <family val="2"/>
          </rPr>
          <t>Román Chavarría Campos:</t>
        </r>
        <r>
          <rPr>
            <sz val="9"/>
            <color indexed="81"/>
            <rFont val="Tahoma"/>
            <family val="2"/>
          </rPr>
          <t xml:space="preserve">
</t>
        </r>
        <r>
          <rPr>
            <sz val="11"/>
            <color indexed="81"/>
            <rFont val="Tahoma"/>
            <family val="2"/>
          </rPr>
          <t xml:space="preserve">Automatización
</t>
        </r>
        <r>
          <rPr>
            <b/>
            <sz val="11"/>
            <color indexed="81"/>
            <rFont val="Tahoma"/>
            <family val="2"/>
          </rPr>
          <t>Automático:</t>
        </r>
        <r>
          <rPr>
            <sz val="11"/>
            <color indexed="81"/>
            <rFont val="Tahoma"/>
            <family val="2"/>
          </rPr>
          <t xml:space="preserve"> Sistema de seguimiento y control informatizado y automáticamente para tomar las medidas necesarias de seguimiento
</t>
        </r>
        <r>
          <rPr>
            <b/>
            <sz val="11"/>
            <color indexed="81"/>
            <rFont val="Tahoma"/>
            <family val="2"/>
          </rPr>
          <t>Semiautomático:</t>
        </r>
        <r>
          <rPr>
            <sz val="11"/>
            <color indexed="81"/>
            <rFont val="Tahoma"/>
            <family val="2"/>
          </rPr>
          <t xml:space="preserve"> Sistema de seguimiento y control informatizado y manual para tomar las medidas necesarias de seguimiento</t>
        </r>
        <r>
          <rPr>
            <b/>
            <sz val="11"/>
            <color indexed="81"/>
            <rFont val="Tahoma"/>
            <family val="2"/>
          </rPr>
          <t xml:space="preserve">
Manual:</t>
        </r>
        <r>
          <rPr>
            <sz val="11"/>
            <color indexed="81"/>
            <rFont val="Tahoma"/>
            <family val="2"/>
          </rPr>
          <t xml:space="preserve"> Sistema de seguimiento y control manual para tomar las medidas necesarias de seguimiento
</t>
        </r>
      </text>
    </comment>
    <comment ref="O10" authorId="0" shapeId="0" xr:uid="{1B0CEC1B-DCF5-4D2B-A68F-CB7C1289072F}">
      <text>
        <r>
          <rPr>
            <b/>
            <sz val="9"/>
            <color indexed="81"/>
            <rFont val="Tahoma"/>
            <family val="2"/>
          </rPr>
          <t>Román Chavarría Campos:</t>
        </r>
        <r>
          <rPr>
            <sz val="9"/>
            <color indexed="81"/>
            <rFont val="Tahoma"/>
            <family val="2"/>
          </rPr>
          <t xml:space="preserve">
</t>
        </r>
        <r>
          <rPr>
            <sz val="10"/>
            <color indexed="81"/>
            <rFont val="Tahoma"/>
            <family val="2"/>
          </rPr>
          <t xml:space="preserve">Frecuencia
</t>
        </r>
        <r>
          <rPr>
            <b/>
            <sz val="10"/>
            <color indexed="81"/>
            <rFont val="Tahoma"/>
            <family val="2"/>
          </rPr>
          <t>Permanente:</t>
        </r>
        <r>
          <rPr>
            <sz val="10"/>
            <color indexed="81"/>
            <rFont val="Tahoma"/>
            <family val="2"/>
          </rPr>
          <t xml:space="preserve"> Controles aplicados durante todo el proceso, es decir en cada operación
</t>
        </r>
        <r>
          <rPr>
            <b/>
            <sz val="10"/>
            <color indexed="81"/>
            <rFont val="Tahoma"/>
            <family val="2"/>
          </rPr>
          <t>Periódico:</t>
        </r>
        <r>
          <rPr>
            <sz val="10"/>
            <color indexed="81"/>
            <rFont val="Tahoma"/>
            <family val="2"/>
          </rPr>
          <t xml:space="preserve"> Controles aplicados solo cuando ha transcurrido un periodo específico de tiempo
</t>
        </r>
        <r>
          <rPr>
            <b/>
            <sz val="10"/>
            <color indexed="81"/>
            <rFont val="Tahoma"/>
            <family val="2"/>
          </rPr>
          <t>Ocasional:</t>
        </r>
        <r>
          <rPr>
            <sz val="10"/>
            <color indexed="81"/>
            <rFont val="Tahoma"/>
            <family val="2"/>
          </rPr>
          <t xml:space="preserve"> Controles que se aplican solo en forma ocasional en un proceso
</t>
        </r>
      </text>
    </comment>
    <comment ref="P10" authorId="0" shapeId="0" xr:uid="{37E6375C-6093-463B-AEDA-62E0FD00E97E}">
      <text>
        <r>
          <rPr>
            <b/>
            <sz val="9"/>
            <color indexed="81"/>
            <rFont val="Tahoma"/>
            <family val="2"/>
          </rPr>
          <t>Román Chavarría Campos:</t>
        </r>
        <r>
          <rPr>
            <sz val="9"/>
            <color indexed="81"/>
            <rFont val="Tahoma"/>
            <family val="2"/>
          </rPr>
          <t xml:space="preserve">
5 Óptimo
4 Muy Bueno
3 Bueno
2 Regular
1 Deficiente
0 Deficiente
CALIFICACIÓN DE LOS CONTROLES
Preventivo-Automático-Permanente = 5
Correctivo-Semiautomático-Permanente =4
Correctivo-Automático-Permanente =4
Preventivo-Manual-Permanente =3
Correctivo-Manual-Periódico =3
Correctivo-Manual-Ocasional =3
Detectivo-Automático-Permanente =2
Detectivo-Semiautomático-Periódico =2
Detectivo-Manual-Periódico =2
Detectivo-Manual-Ocasional =1
No Determinado-No Determinado-No Determinado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Román Chavarría Campos</author>
  </authors>
  <commentList>
    <comment ref="A1" authorId="0" shapeId="0" xr:uid="{4DB81844-A288-4692-AF7F-5C58584FF612}">
      <text>
        <r>
          <rPr>
            <b/>
            <sz val="9"/>
            <color indexed="81"/>
            <rFont val="Tahoma"/>
            <family val="2"/>
          </rPr>
          <t>Román Chavarría Campos:</t>
        </r>
        <r>
          <rPr>
            <sz val="9"/>
            <color indexed="81"/>
            <rFont val="Tahoma"/>
            <family val="2"/>
          </rPr>
          <t xml:space="preserve">
</t>
        </r>
        <r>
          <rPr>
            <sz val="12"/>
            <color indexed="81"/>
            <rFont val="Tahoma"/>
            <family val="2"/>
          </rPr>
          <t xml:space="preserve">Medir los riesgos
medirlos, es decir, determinar el riesgo inherente. Esto se logra mediante la obtención de valores de probabilidad de ocurrencia del evento de riesgo LA/FT e impacto en la APNFD. se debe calificar numéricamente la probabilidad de ocurrencia para cada uno de los eventos de riesgo de LA/FT identificados en una escala de 1 a 5.
Es la posibilidad de que un efecto adverso ocurra”
ESCALA DE PROBABILIDAD
Improbable 1 (BLANCO)
Raro 2 (VERDE)
Posible 3 (AMARILLO)
Probable 4 (NARANJA)
casi seguro 5 (ROJO)
</t>
        </r>
      </text>
    </comment>
    <comment ref="B1" authorId="0" shapeId="0" xr:uid="{EAB0CD41-46F1-4035-A9F8-EAC8CDA15018}">
      <text>
        <r>
          <rPr>
            <b/>
            <sz val="9"/>
            <color indexed="81"/>
            <rFont val="Tahoma"/>
            <family val="2"/>
          </rPr>
          <t>Román Chavarría Campos:</t>
        </r>
        <r>
          <rPr>
            <sz val="9"/>
            <color indexed="81"/>
            <rFont val="Tahoma"/>
            <family val="2"/>
          </rPr>
          <t xml:space="preserve">
</t>
        </r>
        <r>
          <rPr>
            <sz val="12"/>
            <color indexed="81"/>
            <rFont val="Tahoma"/>
            <family val="2"/>
          </rPr>
          <t xml:space="preserve">Medir los riesgos
medirlos, es decir, determinar el riesgo inherente. Esto se logra mediante la obtención de valores de probabilidad de ocurrencia del evento de riesgo LA/FT e impacto en la APNFD. se debe calificar numéricamente la probabilidad de ocurrencia para cada uno de los eventos de riesgo de LA/FT identificados en una escala de 1 a 5.
Es la posibilidad de que un efecto adverso ocurra”
ESCALA DE PROBABILIDAD
Improbable 1 (BLANCO)
Raro 2 (VERDE)
Posible 3 (AMARILLO)
Probable 4 (NARANJA)
casi seguro 5 (ROJO)
</t>
        </r>
      </text>
    </comment>
    <comment ref="D1" authorId="0" shapeId="0" xr:uid="{D3C1666D-6F30-428F-A818-9F7757AB83CF}">
      <text>
        <r>
          <rPr>
            <b/>
            <sz val="9"/>
            <color indexed="81"/>
            <rFont val="Tahoma"/>
            <family val="2"/>
          </rPr>
          <t>Román Chavarría Campos:</t>
        </r>
        <r>
          <rPr>
            <sz val="9"/>
            <color indexed="81"/>
            <rFont val="Tahoma"/>
            <family val="2"/>
          </rPr>
          <t xml:space="preserve">
</t>
        </r>
        <r>
          <rPr>
            <sz val="12"/>
            <color indexed="81"/>
            <rFont val="Tahoma"/>
            <family val="2"/>
          </rPr>
          <t xml:space="preserve">
El impacto es el nivel de daño que un evento de riesgo de LA/FT puede causar a la APNFD, que se materializa en los diferentes riesgos asociados que se han definido al inicio de esta guía: legal, reputacional, operativo y de contagio.
ESCALA DE IMPACTO
1 Insignificante   (BLANCO
2 Leve               (VERDE)
3 Moderado       (AMARILLO)
4 Crítico            (NARANJA)
5 Catastrófico   (ROJO)
- 1 Insignificante: Sin perjuicios, baja pérdida financiera o daño reputacional.
- 2 Leve: Puede ser susceptible de sanción moderada de índole económico. Genera pérdida de ingresos o incremento de gastos por pérdida de reputación. Puede implicar el involucramiento de clientes en actividades de LA/FT.
- 3 Moderado: Pérdida o daño moderado. Susceptible de una amonestación de índole económico. Puede haber disminución de ingresos por desprestigio, mala imagen o publicidad negativa. El riesgo de contagio está presente.
- 4 Crítico: Pérdida o daño crítico. Susceptible de una amonestación de índole económica a la mayor cuantía posible. Pérdida de clientes, disminución de los ingresos por mala imagen o publicidad.
- 5 Catastrófico: Pérdida o daño catastrófico, susceptible de cuantiosas amonestaciones económicas y estrictas sanciones de suspensión o inhabilitación permanente (incluyendo sanciones de carácter penal)
</t>
        </r>
      </text>
    </comment>
    <comment ref="E1" authorId="0" shapeId="0" xr:uid="{348E57B1-C6E0-4EED-9D5B-50AA3AEDCBC9}">
      <text>
        <r>
          <rPr>
            <b/>
            <sz val="9"/>
            <color indexed="81"/>
            <rFont val="Tahoma"/>
            <family val="2"/>
          </rPr>
          <t>Román Chavarría Campos:</t>
        </r>
        <r>
          <rPr>
            <sz val="9"/>
            <color indexed="81"/>
            <rFont val="Tahoma"/>
            <family val="2"/>
          </rPr>
          <t xml:space="preserve">
</t>
        </r>
        <r>
          <rPr>
            <sz val="12"/>
            <color indexed="81"/>
            <rFont val="Tahoma"/>
            <family val="2"/>
          </rPr>
          <t xml:space="preserve">
El impacto es el nivel de daño que un evento de riesgo de LA/FT puede causar a la APNFD, que se materializa en los diferentes riesgos asociados que se han definido al inicio de esta guía: legal, reputacional, operativo y de contagio.
ESCALA DE IMPACTO
1 Insignificante   (BLANCO
2 Leve               (VERDE)
3 Moderado       (AMARILLO)
4 Crítico            (NARANJA)
5 Catastrófico   (ROJO)
- 1 Insignificante: Sin perjuicios, baja pérdida financiera o daño reputacional.
- 2 Leve: Puede ser susceptible de sanción moderada de índole económico. Genera pérdida de ingresos o incremento de gastos por pérdida de reputación. Puede implicar el involucramiento de clientes en actividades de LA/FT.
- 3 Moderado: Pérdida o daño moderado. Susceptible de una amonestación de índole económico. Puede haber disminución de ingresos por desprestigio, mala imagen o publicidad negativa. El riesgo de contagio está presente.
- 4 Crítico: Pérdida o daño crítico. Susceptible de una amonestación de índole económica a la mayor cuantía posible. Pérdida de clientes, disminución de los ingresos por mala imagen o publicidad.
- 5 Catastrófico: Pérdida o daño catastrófico, susceptible de cuantiosas amonestaciones económicas y estrictas sanciones de suspensión o inhabilitación permanente (incluyendo sanciones de carácter penal)
</t>
        </r>
      </text>
    </comment>
    <comment ref="G1" authorId="0" shapeId="0" xr:uid="{A7CD4D95-0E37-43FE-8440-6CBCF34D66E8}">
      <text>
        <r>
          <rPr>
            <b/>
            <sz val="9"/>
            <color indexed="81"/>
            <rFont val="Tahoma"/>
            <family val="2"/>
          </rPr>
          <t>Román Chavarría Campos:</t>
        </r>
        <r>
          <rPr>
            <sz val="9"/>
            <color indexed="81"/>
            <rFont val="Tahoma"/>
            <family val="2"/>
          </rPr>
          <t xml:space="preserve">
Se obtiene de la multipllicación de la PROBABILIDAD X IMPACTO.
la multiplicación de la probabilidad de ocurrencia por magnitud del impacto permite obtener el riesgo inherente para cada uno de los eventos de riesgos identificados.
Código
</t>
        </r>
      </text>
    </comment>
    <comment ref="H1" authorId="0" shapeId="0" xr:uid="{4DB103D6-B6D5-42CC-A763-BFC8F97BACE3}">
      <text>
        <r>
          <rPr>
            <b/>
            <sz val="9"/>
            <color indexed="81"/>
            <rFont val="Tahoma"/>
            <family val="2"/>
          </rPr>
          <t>Román Chavarría Campos:</t>
        </r>
        <r>
          <rPr>
            <sz val="9"/>
            <color indexed="81"/>
            <rFont val="Tahoma"/>
            <family val="2"/>
          </rPr>
          <t xml:space="preserve">
Se obtiene de la multipllicación de la PROBABILIDAD X IMPACTO.
la multiplicación de la probabilidad de ocurrencia por magnitud del impacto permite obtener el riesgo inherente para cada uno de los eventos de riesgos identificados.
Código
</t>
        </r>
      </text>
    </comment>
    <comment ref="J1" authorId="0" shapeId="0" xr:uid="{BFC53F92-9E7C-485F-801E-53A2BC7A5251}">
      <text>
        <r>
          <rPr>
            <b/>
            <sz val="9"/>
            <color indexed="81"/>
            <rFont val="Tahoma"/>
            <family val="2"/>
          </rPr>
          <t>Román Chavarría Campos:</t>
        </r>
        <r>
          <rPr>
            <sz val="9"/>
            <color indexed="81"/>
            <rFont val="Tahoma"/>
            <family val="2"/>
          </rPr>
          <t xml:space="preserve">
</t>
        </r>
        <r>
          <rPr>
            <sz val="12"/>
            <color indexed="81"/>
            <rFont val="Tahoma"/>
            <family val="2"/>
          </rPr>
          <t xml:space="preserve">
Determinar la eficiencia de los controles implica conocer su naturaleza, nivel de automatización y frecuencia</t>
        </r>
      </text>
    </comment>
    <comment ref="R1" authorId="0" shapeId="0" xr:uid="{3B929B67-4ED5-48B2-8CD2-CE2259B41F94}">
      <text>
        <r>
          <rPr>
            <b/>
            <sz val="9"/>
            <color indexed="81"/>
            <rFont val="Tahoma"/>
            <family val="2"/>
          </rPr>
          <t>Román Chavarría Campos:</t>
        </r>
        <r>
          <rPr>
            <sz val="9"/>
            <color indexed="81"/>
            <rFont val="Tahoma"/>
            <family val="2"/>
          </rPr>
          <t xml:space="preserve">
Se obtiene de la multipllicación de la PROBABILIDAD X IMPACTO.
la multiplicación de la probabilidad de ocurrencia por magnitud del impacto permite obtener el riesgo inherente para cada uno de los eventos de riesgos identificados.
Código
</t>
        </r>
      </text>
    </comment>
    <comment ref="S1" authorId="0" shapeId="0" xr:uid="{FC73D86F-8D34-4BCB-AD14-2056B90E5330}">
      <text>
        <r>
          <rPr>
            <b/>
            <sz val="9"/>
            <color indexed="81"/>
            <rFont val="Tahoma"/>
            <family val="2"/>
          </rPr>
          <t>Román Chavarría Campos:</t>
        </r>
        <r>
          <rPr>
            <sz val="9"/>
            <color indexed="81"/>
            <rFont val="Tahoma"/>
            <family val="2"/>
          </rPr>
          <t xml:space="preserve">
Se obtiene de la multipllicación de la PROBABILIDAD X IMPACTO.
la multiplicación de la probabilidad de ocurrencia por magnitud del impacto permite obtener el riesgo inherente para cada uno de los eventos de riesgos identificados.
Código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DELGADO OLIVARES SUSAN</author>
  </authors>
  <commentList>
    <comment ref="B1" authorId="0" shapeId="0" xr:uid="{493E9AD2-69F1-49D5-BCF3-6FB1271F626E}">
      <text>
        <r>
          <rPr>
            <b/>
            <sz val="9"/>
            <color indexed="81"/>
            <rFont val="Tahoma"/>
            <family val="2"/>
          </rPr>
          <t>DELGADO OLIVARES SUSAN:</t>
        </r>
        <r>
          <rPr>
            <sz val="9"/>
            <color indexed="81"/>
            <rFont val="Tahoma"/>
            <family val="2"/>
          </rPr>
          <t xml:space="preserve">
PAG.21 DE LA GUIA</t>
        </r>
      </text>
    </comment>
    <comment ref="X1" authorId="0" shapeId="0" xr:uid="{6C10DDEA-8CB4-4039-9918-24CB75E4C7FE}">
      <text>
        <r>
          <rPr>
            <b/>
            <sz val="9"/>
            <color indexed="81"/>
            <rFont val="Tahoma"/>
            <family val="2"/>
          </rPr>
          <t>DELGADO OLIVARES SUSAN:</t>
        </r>
        <r>
          <rPr>
            <sz val="9"/>
            <color indexed="81"/>
            <rFont val="Tahoma"/>
            <family val="2"/>
          </rPr>
          <t xml:space="preserve">
pag.24</t>
        </r>
      </text>
    </comment>
    <comment ref="Y1" authorId="0" shapeId="0" xr:uid="{39AB2ADE-5180-45BE-87B4-BC8EE36BE14F}">
      <text>
        <r>
          <rPr>
            <b/>
            <sz val="9"/>
            <color indexed="81"/>
            <rFont val="Tahoma"/>
            <family val="2"/>
          </rPr>
          <t>DELGADO OLIVARES SUSAN:</t>
        </r>
        <r>
          <rPr>
            <sz val="9"/>
            <color indexed="81"/>
            <rFont val="Tahoma"/>
            <family val="2"/>
          </rPr>
          <t xml:space="preserve">
pag.24</t>
        </r>
      </text>
    </comment>
    <comment ref="Z1" authorId="0" shapeId="0" xr:uid="{7357231D-6357-4B2D-AFEA-D7D99973A799}">
      <text>
        <r>
          <rPr>
            <b/>
            <sz val="9"/>
            <color indexed="81"/>
            <rFont val="Tahoma"/>
            <family val="2"/>
          </rPr>
          <t>DELGADO OLIVARES SUSAN:</t>
        </r>
        <r>
          <rPr>
            <sz val="9"/>
            <color indexed="81"/>
            <rFont val="Tahoma"/>
            <family val="2"/>
          </rPr>
          <t xml:space="preserve">
pag.36</t>
        </r>
      </text>
    </comment>
    <comment ref="AB1" authorId="0" shapeId="0" xr:uid="{6C5F231B-23D9-4C61-90E4-D08B64C413E6}">
      <text>
        <r>
          <rPr>
            <b/>
            <sz val="9"/>
            <color indexed="81"/>
            <rFont val="Tahoma"/>
            <family val="2"/>
          </rPr>
          <t>DELGADO OLIVARES SUSAN:</t>
        </r>
        <r>
          <rPr>
            <sz val="9"/>
            <color indexed="81"/>
            <rFont val="Tahoma"/>
            <family val="2"/>
          </rPr>
          <t xml:space="preserve">
pag.36</t>
        </r>
      </text>
    </comment>
    <comment ref="AD1" authorId="0" shapeId="0" xr:uid="{DA13AD23-38EA-4680-AB4B-AC775B4DA18E}">
      <text>
        <r>
          <rPr>
            <b/>
            <sz val="9"/>
            <color indexed="81"/>
            <rFont val="Tahoma"/>
            <family val="2"/>
          </rPr>
          <t>DELGADO OLIVARES SUSAN:</t>
        </r>
        <r>
          <rPr>
            <sz val="9"/>
            <color indexed="81"/>
            <rFont val="Tahoma"/>
            <family val="2"/>
          </rPr>
          <t xml:space="preserve">
pag.36</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<sst xmlns="http://schemas.openxmlformats.org/spreadsheetml/2006/main" count="764" uniqueCount="168">
  <si>
    <t>APNFD</t>
  </si>
  <si>
    <t>Fecha:</t>
  </si>
  <si>
    <t>Oficial de Cumplimiento</t>
  </si>
  <si>
    <t>IDENTIFICACIÓN Y EVALUACIÓN DEL RIESGO INHERENTE</t>
  </si>
  <si>
    <t>APLICACIÓN DE CONTROLES</t>
  </si>
  <si>
    <t>RIESGO RESIDUAL</t>
  </si>
  <si>
    <t>Tratamiento de los riesgos</t>
  </si>
  <si>
    <t>Identificación de los Eventos de Riesgos y sus causas</t>
  </si>
  <si>
    <t xml:space="preserve"> Evaluación del Riesgo Inherente</t>
  </si>
  <si>
    <t>Controles existentes</t>
  </si>
  <si>
    <t>Características</t>
  </si>
  <si>
    <t>Valor del Control</t>
  </si>
  <si>
    <t>Riesgo Residual</t>
  </si>
  <si>
    <t>Severidad</t>
  </si>
  <si>
    <t>(Probabilidad del Riesgo inherente / Valor del Control)*(Impacto del Riesgo inherente)</t>
  </si>
  <si>
    <t>Riesgo</t>
  </si>
  <si>
    <t>Probabilidad</t>
  </si>
  <si>
    <t>Impacto</t>
  </si>
  <si>
    <t>Riesgo Inherente</t>
  </si>
  <si>
    <t>Escala y Severidad</t>
  </si>
  <si>
    <t>Descripción</t>
  </si>
  <si>
    <t>Naturaleza</t>
  </si>
  <si>
    <t>Automatización</t>
  </si>
  <si>
    <t>Frecuencia</t>
  </si>
  <si>
    <t>Texto</t>
  </si>
  <si>
    <t>Clientes</t>
  </si>
  <si>
    <t>Aceptable</t>
  </si>
  <si>
    <t>TEXTO Mitigadores</t>
  </si>
  <si>
    <t>Preventivo</t>
  </si>
  <si>
    <t>Manual</t>
  </si>
  <si>
    <t>Periódico</t>
  </si>
  <si>
    <t>Correctivo</t>
  </si>
  <si>
    <t>Ocasional</t>
  </si>
  <si>
    <t>Catastrófico</t>
  </si>
  <si>
    <t>Automático</t>
  </si>
  <si>
    <t>Significativo</t>
  </si>
  <si>
    <t>Probabilidad-valor</t>
  </si>
  <si>
    <t>Impacto-valor</t>
  </si>
  <si>
    <t>Escala</t>
  </si>
  <si>
    <t>Improbable</t>
  </si>
  <si>
    <t>ID</t>
  </si>
  <si>
    <t>Valor del control</t>
  </si>
  <si>
    <t>Clasificacion</t>
  </si>
  <si>
    <t>Raro</t>
  </si>
  <si>
    <t>Crítico</t>
  </si>
  <si>
    <t>Permanente</t>
  </si>
  <si>
    <t>Óptimo</t>
  </si>
  <si>
    <t>Posible</t>
  </si>
  <si>
    <t>Moderado</t>
  </si>
  <si>
    <t>Muy Bueno</t>
  </si>
  <si>
    <t>Probable</t>
  </si>
  <si>
    <t>Leve</t>
  </si>
  <si>
    <t>Semi automático</t>
  </si>
  <si>
    <t>Casi Seguro</t>
  </si>
  <si>
    <t>Insignificante</t>
  </si>
  <si>
    <t>Bueno</t>
  </si>
  <si>
    <t>Periódica</t>
  </si>
  <si>
    <t>Detectivo</t>
  </si>
  <si>
    <t>Regular</t>
  </si>
  <si>
    <t>Deficiente</t>
  </si>
  <si>
    <t>No determinado</t>
  </si>
  <si>
    <t>Nivel de riesgo</t>
  </si>
  <si>
    <t>Controles</t>
  </si>
  <si>
    <t>Clasificación</t>
  </si>
  <si>
    <t>Factores de Riesgo</t>
  </si>
  <si>
    <t xml:space="preserve">peso </t>
  </si>
  <si>
    <t>Impacto / Valor</t>
  </si>
  <si>
    <t xml:space="preserve">Explicación </t>
  </si>
  <si>
    <t>Tipos de controles existentes</t>
  </si>
  <si>
    <t>valoración del control</t>
  </si>
  <si>
    <t>Explicación</t>
  </si>
  <si>
    <t>Clientes/Usuarios: En su actividad profesional, la APNFD debe gestionar los riesgos asociados con sus clientes “por su comportamiento, antecedentes, y actividad al inicio y durante toda la relación” (UAFE Ecuador, 2022).</t>
  </si>
  <si>
    <t>Sin perjuicios, baja pérdida financiera o daño reputacional.</t>
  </si>
  <si>
    <t>Controles aplicados durante todo el proceso, antes que se realice la operación u ocurra el evento, intentan prevenir los problemas propuestos, para evitar la ocurrencia de la causa del riesgo.</t>
  </si>
  <si>
    <t>Aceptación</t>
  </si>
  <si>
    <t>Si el costo de implementar un control para tratar este riesgo es muy alto en comparación a su impacto, quizá la decisión sea aceptar dicho riesgo. O en su defecto implica no hacer nada</t>
  </si>
  <si>
    <t>Productos/Servicios</t>
  </si>
  <si>
    <t>Productos/Servicios: La APNFD debe evaluar los riesgos de LA/FT en los productos y/o servicios que ofrecen, especialmente en relación con la vulnerabilidad que estos puedan presentar para el LA/FT.</t>
  </si>
  <si>
    <t>Puede ser susceptible de sanción moderada de índole económico. Genera pérdida de ingresos o incremento de gastos por pérdida de reputación. Puede implicar el involucramiento de clientes en actividades de LA/FT.</t>
  </si>
  <si>
    <t>Controles que actúan durante el proceso y que permiten corregir los errores y las deficiencias.</t>
  </si>
  <si>
    <t>Semiautomático</t>
  </si>
  <si>
    <t>Rechazo</t>
  </si>
  <si>
    <t>Consiste en eliminar la actividad asociada a este riesgo.</t>
  </si>
  <si>
    <t>Jurisdicción</t>
  </si>
  <si>
    <t>Jurisdicción: Las áreas geográficas o jurisdicciones son las regiones o países en la que la APNFD o sus clientes/usuarios se encuentran, es decir, donde ofrece sus servicios o tendrá sus efectos. Por ejemplo, la compraventa de un inmueble ubicado en una zona de alto riesgo, en el caso de los agentes inmobiliarios o notarios.</t>
  </si>
  <si>
    <t>Pérdida o daño moderado. Susceptible de una amonestación de índole económico. Puede haber disminución de ingresos por desprestigio, mala imagen o publicidad negativa. El riesgo de contagio está presente.</t>
  </si>
  <si>
    <t>Controles que se aplican durante todo el proceso para detectar errores o desviaciones, controles que solo actúan una vez que el proceso ha terminado.</t>
  </si>
  <si>
    <t>Tranferencia</t>
  </si>
  <si>
    <t>transferir un riesgo implica que otra parte soporte o comparta el riesgo. Los mecanismos incluyen el uso de contratos o arreglos de seguro.</t>
  </si>
  <si>
    <t>ESTE NO APARECE EN LA GUIA</t>
  </si>
  <si>
    <t>Canales: Son todos los medios físicos y virtuales a través de los cuales la APNFD ofrece sus productos o servicios.</t>
  </si>
  <si>
    <t>Pérdida o daño crítico. Susceptible de una amonestación de índole económica a la mayor cuantía posible. Pérdida de clientes, disminución de los ingresos por mala imagen o publicidad.</t>
  </si>
  <si>
    <t>Controles aplicados durante todo el proceso, es decir en cada operación</t>
  </si>
  <si>
    <t>Mitigación</t>
  </si>
  <si>
    <t>Si hay una situación de peligro, se establece un plan que contenga acciones concretas que va a implementar la APNFD para prevenir, reducir o mitigar el nivel de riesgo.</t>
  </si>
  <si>
    <t>casi seguro</t>
  </si>
  <si>
    <t>Pérdida o daño catastrófico, susceptible de cuantiosas amonestaciones económicas y estrictas sanciones de suspensión o inhabilitación permanente (incluyendo sanciones de carácter penal)</t>
  </si>
  <si>
    <t>Controles aplicados solo cuando ha transcurrido un periodo específico de tiempo</t>
  </si>
  <si>
    <t>Controles que se aplican solo en forma ocasional en un proceso</t>
  </si>
  <si>
    <t>Sistema de seguimiento y control informatizado y automáticamente para tomar las medidas necesarias de seguimiento</t>
  </si>
  <si>
    <t>ESCALA DE PROBABILIDAD</t>
  </si>
  <si>
    <t>Recomendación: selecciona la palabra y asigna el valor de la tabla; es más gráfico)</t>
  </si>
  <si>
    <t>ESCALA DE IMPACTO</t>
  </si>
  <si>
    <t>ESCALA DE SEVERIDAD</t>
  </si>
  <si>
    <t>Sistema de seguimiento y control informatizado y manual para tomar las medidas necesarias de seguimiento</t>
  </si>
  <si>
    <t>Improbable 1 (BLANCO)</t>
  </si>
  <si>
    <t>1 Insignificante   (BLANCO</t>
  </si>
  <si>
    <t>Sistema de seguimiento y control manual para tomar las medidas necesarias de seguimiento</t>
  </si>
  <si>
    <t>Raro 2 (VERDE)</t>
  </si>
  <si>
    <t>2 Leve               (VERDE)</t>
  </si>
  <si>
    <t>Posible 3 (AMARILLO)</t>
  </si>
  <si>
    <t>3 Moderado       (AMARILLO)</t>
  </si>
  <si>
    <t>No Determinado</t>
  </si>
  <si>
    <t>Probable 4 (NARANJA)</t>
  </si>
  <si>
    <t>4 Crítico            (NARANJA)</t>
  </si>
  <si>
    <t>Muy bueno</t>
  </si>
  <si>
    <t>casi seguro 5 (ROJO)</t>
  </si>
  <si>
    <t>5 Catastrófico   (ROJO)</t>
  </si>
  <si>
    <t>Carácterística</t>
  </si>
  <si>
    <t xml:space="preserve"> Clasificación</t>
  </si>
  <si>
    <t>Puntuación</t>
  </si>
  <si>
    <t xml:space="preserve">Preventivo </t>
  </si>
  <si>
    <r>
      <t xml:space="preserve">Controles aplicados </t>
    </r>
    <r>
      <rPr>
        <b/>
        <sz val="11"/>
        <color theme="1"/>
        <rFont val="Calibri"/>
        <family val="2"/>
        <scheme val="minor"/>
      </rPr>
      <t>durante todo el proceso, antes</t>
    </r>
    <r>
      <rPr>
        <sz val="11"/>
        <color theme="1"/>
        <rFont val="Calibri"/>
        <family val="2"/>
        <scheme val="minor"/>
      </rPr>
      <t xml:space="preserve"> que se realice la operación u ocurra el evento, intentan prevenir los problemas propuestos, para evitar la ocurrencia de la causa del riesgo.</t>
    </r>
  </si>
  <si>
    <r>
      <t xml:space="preserve">Controles que actúan </t>
    </r>
    <r>
      <rPr>
        <b/>
        <sz val="11"/>
        <color theme="1"/>
        <rFont val="Calibri"/>
        <family val="2"/>
        <scheme val="minor"/>
      </rPr>
      <t>durante el proceso</t>
    </r>
    <r>
      <rPr>
        <sz val="11"/>
        <color theme="1"/>
        <rFont val="Calibri"/>
        <family val="2"/>
        <scheme val="minor"/>
      </rPr>
      <t xml:space="preserve"> y que permiten corregir los errores y las deficiencias</t>
    </r>
  </si>
  <si>
    <r>
      <t>Controles que se aplican durante todo el proceso para detectar errores o desviaciones, controles que solo actúan una vez que el proceso</t>
    </r>
    <r>
      <rPr>
        <b/>
        <sz val="11"/>
        <color theme="1"/>
        <rFont val="Calibri"/>
        <family val="2"/>
        <scheme val="minor"/>
      </rPr>
      <t xml:space="preserve"> ha terminado</t>
    </r>
  </si>
  <si>
    <t>Rango severidad</t>
  </si>
  <si>
    <t>Calificación</t>
  </si>
  <si>
    <t>1-5</t>
  </si>
  <si>
    <t>6-9</t>
  </si>
  <si>
    <t>10-12</t>
  </si>
  <si>
    <t>13-16</t>
  </si>
  <si>
    <t>17-25</t>
  </si>
  <si>
    <t># Riesgo</t>
  </si>
  <si>
    <t>Mejora</t>
  </si>
  <si>
    <t>Responsable</t>
  </si>
  <si>
    <t>Fecha inicial</t>
  </si>
  <si>
    <t>Fecha final</t>
  </si>
  <si>
    <t>Valor</t>
  </si>
  <si>
    <t>Canales de distribución</t>
  </si>
  <si>
    <t>PROPUESTA</t>
  </si>
  <si>
    <t>regular</t>
  </si>
  <si>
    <t>cuando cualquiera de los 3 campos es no determinado, el valor final debe ser 1
-</t>
  </si>
  <si>
    <t>Criterios de Valoración del Riesgo LA/FT en las APNFD</t>
  </si>
  <si>
    <t>Al materializarse los riesgos, afectan de manera significativa la imagen y reputación de la APNFD, enfrenta sanciones administrativas, y judiciales con la posibilidad de cancelársele su autorización para ejercer su actividad.</t>
  </si>
  <si>
    <t>Afecta a la imagen y reputación de la APNFD, enfrenta problemas legales y sanciones impuestas por su supervisor, incluyendo suspensión temporal de su autorización para ejercer su profesión.</t>
  </si>
  <si>
    <t>Al materializar los riesgos, la imagen de la APNFD no se ve afectada, sin embargo, puede ser objeto de llamado de atención por parte de su supervisos LA/FT.</t>
  </si>
  <si>
    <t>Al materailizar los riesgos, la imagen de las APNFD no se ve afectada.</t>
  </si>
  <si>
    <t>Riesgo medio:</t>
  </si>
  <si>
    <t>Riesgo bajo :</t>
  </si>
  <si>
    <t>Riesgo alto:</t>
  </si>
  <si>
    <t>Riesgo extremo:</t>
  </si>
  <si>
    <t>Cantidad de riesgos según su valoración:</t>
  </si>
  <si>
    <t>_es una mejora normativa</t>
  </si>
  <si>
    <t>_los SO no deben desarrollar nada interno</t>
  </si>
  <si>
    <t>Tipo de riesgo</t>
  </si>
  <si>
    <t>FT</t>
  </si>
  <si>
    <t>FPADM</t>
  </si>
  <si>
    <t>LA</t>
  </si>
  <si>
    <t>Plan de acción</t>
  </si>
  <si>
    <t>Indique la fecha máxima de atención</t>
  </si>
  <si>
    <t>Si un evento está asociado a la vez a más de un tipo de riesgo, debe permitirlo.</t>
  </si>
  <si>
    <t>Parametrizar fecha máxima de atención para severidad crítica o catastrófica</t>
  </si>
  <si>
    <t>Factor de Riesgo (escoja la opción)</t>
  </si>
  <si>
    <t>Causas (describa)</t>
  </si>
  <si>
    <t>Evento de Riesgo LA/FT/FPADM               (Describa cada riesgo)</t>
  </si>
  <si>
    <t>Naturaleza (escoja)</t>
  </si>
  <si>
    <t>Automatización (escoja)</t>
  </si>
  <si>
    <t>Frecuencia (escoja)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</si>
</sst>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yyyy"/>
  </numFmts>
  <fonts count="35" x14ac:knownFonts="1">
    <font>
      <sz val="11"/>
      <color theme="1"/>
      <name val="Calibri"/>
      <family val="2"/>
      <scheme val="minor"/>
    </font>
    <font>
      <b/>
      <sz val="11"/>
      <color theme="1"/>
      <name val="Calibri"/>
      <family val="2"/>
      <scheme val="minor"/>
    </font>
    <font>
      <b/>
      <sz val="10"/>
      <color rgb="FF000000"/>
      <name val="Lato"/>
      <family val="2"/>
    </font>
    <font>
      <sz val="8"/>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9"/>
      <color indexed="81"/>
      <name val="Tahoma"/>
      <family val="2"/>
    </font>
    <font>
      <b/>
      <sz val="9"/>
      <color indexed="81"/>
      <name val="Tahoma"/>
      <family val="2"/>
    </font>
    <font>
      <sz val="12"/>
      <color indexed="81"/>
      <name val="Tahoma"/>
      <family val="2"/>
    </font>
    <font>
      <b/>
      <sz val="18"/>
      <color theme="1"/>
      <name val="Calibri"/>
      <family val="2"/>
      <scheme val="minor"/>
    </font>
    <font>
      <b/>
      <sz val="12"/>
      <color rgb="FF000000"/>
      <name val="Lato"/>
      <family val="2"/>
    </font>
    <font>
      <b/>
      <sz val="12"/>
      <color indexed="81"/>
      <name val="Tahoma"/>
      <family val="2"/>
    </font>
    <font>
      <b/>
      <sz val="8"/>
      <color indexed="81"/>
      <name val="Tahoma"/>
      <family val="2"/>
    </font>
    <font>
      <sz val="8"/>
      <color indexed="81"/>
      <name val="Tahoma"/>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2"/>
      <color theme="1"/>
      <name val="Arabic Typesetting"/>
      <family val="4"/>
      <charset val="178"/>
    </font>
    <font>
      <sz val="12"/>
      <color theme="1"/>
      <name val="Aptos"/>
      <family val="2"/>
    </font>
    <font>
      <sz val="11"/>
      <color rgb="FF000000"/>
      <name val="Calibri"/>
      <family val="2"/>
    </font>
    <font>
      <b/>
      <sz val="11"/>
      <color rgb="FFFF0000"/>
      <name val="Calibri"/>
      <family val="2"/>
      <scheme val="minor"/>
    </font>
    <font>
      <sz val="11"/>
      <color theme="1"/>
      <name val="Roboto"/>
    </font>
    <font>
      <sz val="11"/>
      <name val="Roboto"/>
    </font>
    <font>
      <b/>
      <sz val="10"/>
      <color rgb="FF000000"/>
      <name val="Roboto"/>
    </font>
    <font>
      <b/>
      <sz val="10"/>
      <color theme="1"/>
      <name val="Roboto"/>
    </font>
    <font>
      <b/>
      <sz val="12"/>
      <color rgb="FF000000"/>
      <name val="Roboto"/>
    </font>
    <font>
      <b/>
      <sz val="12"/>
      <color theme="4" tint="0.79998168889431442"/>
      <name val="Roboto"/>
    </font>
    <font>
      <b/>
      <sz val="11"/>
      <color theme="1"/>
      <name val="Roboto"/>
    </font>
    <font>
      <sz val="11"/>
      <color theme="1"/>
      <name val="Calibri"/>
      <family val="2"/>
      <scheme val="minor"/>
    </font>
    <font>
      <sz val="11"/>
      <color rgb="FFFF0000"/>
      <name val="Calibri"/>
      <family val="2"/>
      <scheme val="minor"/>
    </font>
    <font>
      <b/>
      <sz val="16"/>
      <color theme="1"/>
      <name val="Calibri"/>
      <family val="2"/>
      <scheme val="minor"/>
    </font>
    <font>
      <b/>
      <sz val="22"/>
      <color theme="1"/>
      <name val="Calibri"/>
      <family val="2"/>
      <scheme val="minor"/>
    </font>
    <font>
      <b/>
      <i/>
      <sz val="14"/>
      <color theme="1"/>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bgColor indexed="64"/>
      </patternFill>
    </fill>
    <fill>
      <patternFill patternType="solid">
        <fgColor rgb="FFF0B59A"/>
        <bgColor indexed="64"/>
      </patternFill>
    </fill>
    <fill>
      <patternFill patternType="solid">
        <fgColor rgb="FFFF000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D9E2F3"/>
        <bgColor indexed="64"/>
      </patternFill>
    </fill>
    <fill>
      <patternFill patternType="solid">
        <fgColor rgb="FFD0CECE"/>
        <bgColor indexed="64"/>
      </patternFill>
    </fill>
    <fill>
      <patternFill patternType="solid">
        <fgColor rgb="FFFFFFCC"/>
        <bgColor indexed="64"/>
      </patternFill>
    </fill>
    <fill>
      <patternFill patternType="solid">
        <fgColor rgb="FFF7CAAC"/>
        <bgColor indexed="64"/>
      </patternFill>
    </fill>
    <fill>
      <patternFill patternType="solid">
        <fgColor rgb="FFC5E0B3"/>
        <bgColor indexed="64"/>
      </patternFill>
    </fill>
    <fill>
      <patternFill patternType="solid">
        <fgColor rgb="FFDEEAF6"/>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5"/>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B01CB4"/>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30" fillId="0" borderId="0" applyFont="0" applyFill="0" applyBorder="0" applyAlignment="0" applyProtection="0"/>
  </cellStyleXfs>
  <cellXfs count="298">
    <xf numFmtId="0" fontId="0" fillId="0" borderId="0" xfId="0"/>
    <xf numFmtId="0" fontId="0" fillId="2" borderId="0" xfId="0" applyFill="1"/>
    <xf numFmtId="49" fontId="0" fillId="0" borderId="0" xfId="0" applyNumberFormat="1"/>
    <xf numFmtId="0" fontId="0" fillId="3" borderId="0" xfId="0"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1" fillId="0" borderId="0" xfId="0" applyFont="1" applyAlignment="1">
      <alignment horizontal="center"/>
    </xf>
    <xf numFmtId="0" fontId="0" fillId="0" borderId="0" xfId="0" applyAlignment="1">
      <alignment vertical="top" wrapText="1"/>
    </xf>
    <xf numFmtId="49" fontId="0" fillId="0" borderId="0" xfId="0" applyNumberFormat="1" applyAlignment="1">
      <alignment vertical="top" wrapText="1"/>
    </xf>
    <xf numFmtId="49" fontId="1" fillId="0" borderId="0" xfId="0" applyNumberFormat="1" applyFont="1" applyAlignment="1">
      <alignment horizontal="center"/>
    </xf>
    <xf numFmtId="0" fontId="0" fillId="3" borderId="0" xfId="0" applyFill="1"/>
    <xf numFmtId="0" fontId="0" fillId="4" borderId="0" xfId="0" applyFill="1"/>
    <xf numFmtId="0" fontId="0" fillId="5" borderId="0" xfId="0" applyFill="1"/>
    <xf numFmtId="0" fontId="0" fillId="7" borderId="0" xfId="0" applyFill="1"/>
    <xf numFmtId="0" fontId="0" fillId="6" borderId="0" xfId="0" applyFill="1"/>
    <xf numFmtId="0" fontId="0" fillId="8" borderId="0" xfId="0" applyFill="1"/>
    <xf numFmtId="0" fontId="4"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right" vertical="top" wrapText="1"/>
    </xf>
    <xf numFmtId="14" fontId="5" fillId="0" borderId="16" xfId="0" applyNumberFormat="1" applyFont="1" applyBorder="1" applyAlignment="1">
      <alignment vertical="top"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11" fillId="9" borderId="10" xfId="0" applyFont="1" applyFill="1" applyBorder="1" applyAlignment="1">
      <alignment horizontal="center" vertical="center" wrapText="1"/>
    </xf>
    <xf numFmtId="0" fontId="4" fillId="0" borderId="0" xfId="0" applyFont="1" applyAlignment="1">
      <alignment horizontal="center" vertical="center" wrapText="1"/>
    </xf>
    <xf numFmtId="0" fontId="0" fillId="15" borderId="12" xfId="0" applyFill="1" applyBorder="1" applyAlignment="1">
      <alignment horizontal="center" vertical="center"/>
    </xf>
    <xf numFmtId="0" fontId="0" fillId="8" borderId="12" xfId="0" applyFill="1" applyBorder="1" applyAlignment="1">
      <alignment horizontal="center" vertical="center"/>
    </xf>
    <xf numFmtId="0" fontId="0" fillId="15" borderId="12" xfId="0" applyFill="1" applyBorder="1" applyAlignment="1">
      <alignment horizontal="center" vertical="center" wrapText="1"/>
    </xf>
    <xf numFmtId="0" fontId="0" fillId="8" borderId="12" xfId="0" applyFill="1" applyBorder="1" applyAlignment="1">
      <alignment horizontal="center" vertical="center" wrapText="1"/>
    </xf>
    <xf numFmtId="0" fontId="0" fillId="16" borderId="12" xfId="0" applyFill="1" applyBorder="1" applyAlignment="1">
      <alignment horizontal="center" vertical="center"/>
    </xf>
    <xf numFmtId="0" fontId="0" fillId="16" borderId="12" xfId="0" applyFill="1" applyBorder="1" applyAlignment="1">
      <alignment horizontal="center" vertical="center" wrapText="1"/>
    </xf>
    <xf numFmtId="0" fontId="1" fillId="15" borderId="12" xfId="0" applyFont="1" applyFill="1" applyBorder="1" applyAlignment="1">
      <alignment horizontal="center" vertical="center"/>
    </xf>
    <xf numFmtId="0" fontId="0" fillId="17" borderId="12" xfId="0" applyFill="1" applyBorder="1" applyAlignment="1">
      <alignment horizontal="center" vertical="center"/>
    </xf>
    <xf numFmtId="0" fontId="0" fillId="3" borderId="12" xfId="0" applyFill="1" applyBorder="1" applyAlignment="1">
      <alignment horizontal="center" vertical="center"/>
    </xf>
    <xf numFmtId="0" fontId="0" fillId="2" borderId="12" xfId="0" applyFill="1" applyBorder="1" applyAlignment="1">
      <alignment horizontal="center" vertical="center"/>
    </xf>
    <xf numFmtId="0" fontId="0" fillId="18" borderId="12" xfId="0" applyFill="1" applyBorder="1" applyAlignment="1">
      <alignment horizontal="center" vertical="center"/>
    </xf>
    <xf numFmtId="0" fontId="0" fillId="6" borderId="12" xfId="0" applyFill="1" applyBorder="1" applyAlignment="1">
      <alignment horizontal="center" vertical="center"/>
    </xf>
    <xf numFmtId="0" fontId="0" fillId="6" borderId="12" xfId="0" applyFill="1" applyBorder="1" applyAlignment="1">
      <alignment vertical="center"/>
    </xf>
    <xf numFmtId="49" fontId="19" fillId="19" borderId="0" xfId="0" applyNumberFormat="1" applyFont="1" applyFill="1"/>
    <xf numFmtId="0" fontId="0" fillId="19" borderId="0" xfId="0" applyFill="1"/>
    <xf numFmtId="0" fontId="1" fillId="19" borderId="0" xfId="0" applyFont="1" applyFill="1" applyAlignment="1">
      <alignment horizontal="center"/>
    </xf>
    <xf numFmtId="0" fontId="0" fillId="0" borderId="12" xfId="0" applyBorder="1"/>
    <xf numFmtId="49" fontId="0" fillId="0" borderId="12" xfId="0" applyNumberFormat="1" applyBorder="1"/>
    <xf numFmtId="0" fontId="0" fillId="19" borderId="12" xfId="0" applyFill="1" applyBorder="1"/>
    <xf numFmtId="0" fontId="0" fillId="19" borderId="0" xfId="0" applyFill="1" applyAlignment="1">
      <alignment wrapText="1"/>
    </xf>
    <xf numFmtId="0" fontId="0" fillId="0" borderId="12" xfId="0" applyBorder="1" applyAlignment="1">
      <alignment horizontal="justify" vertical="top"/>
    </xf>
    <xf numFmtId="0" fontId="0" fillId="20" borderId="0" xfId="0" applyFill="1"/>
    <xf numFmtId="0" fontId="0" fillId="2" borderId="12" xfId="0" applyFill="1" applyBorder="1"/>
    <xf numFmtId="0" fontId="1" fillId="15" borderId="21" xfId="0" applyFont="1" applyFill="1" applyBorder="1" applyAlignment="1">
      <alignment horizontal="center" vertical="center"/>
    </xf>
    <xf numFmtId="0" fontId="0" fillId="17" borderId="21" xfId="0" applyFill="1" applyBorder="1" applyAlignment="1">
      <alignment horizontal="center" vertical="center"/>
    </xf>
    <xf numFmtId="0" fontId="0" fillId="3" borderId="21" xfId="0" applyFill="1" applyBorder="1" applyAlignment="1">
      <alignment horizontal="center" vertical="center"/>
    </xf>
    <xf numFmtId="0" fontId="0" fillId="2" borderId="21" xfId="0" applyFill="1" applyBorder="1" applyAlignment="1">
      <alignment horizontal="center" vertical="center"/>
    </xf>
    <xf numFmtId="0" fontId="0" fillId="17" borderId="21" xfId="0" applyFill="1" applyBorder="1" applyAlignment="1">
      <alignment horizontal="justify" vertical="top"/>
    </xf>
    <xf numFmtId="0" fontId="0" fillId="3" borderId="21" xfId="0" applyFill="1" applyBorder="1" applyAlignment="1">
      <alignment horizontal="justify" vertical="top"/>
    </xf>
    <xf numFmtId="0" fontId="0" fillId="2" borderId="21" xfId="0" applyFill="1" applyBorder="1" applyAlignment="1">
      <alignment horizontal="justify" vertical="top"/>
    </xf>
    <xf numFmtId="0" fontId="21" fillId="0" borderId="0" xfId="0" applyFont="1" applyAlignment="1">
      <alignment vertical="center"/>
    </xf>
    <xf numFmtId="0" fontId="20" fillId="0" borderId="0" xfId="0" applyFont="1" applyAlignment="1">
      <alignment vertical="center"/>
    </xf>
    <xf numFmtId="0" fontId="11" fillId="20"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0" fillId="0" borderId="0" xfId="0" applyAlignment="1">
      <alignment horizontal="justify" vertical="top"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0" fillId="7" borderId="12" xfId="0" applyFill="1" applyBorder="1"/>
    <xf numFmtId="0" fontId="0" fillId="3" borderId="12" xfId="0" applyFill="1" applyBorder="1"/>
    <xf numFmtId="0" fontId="11" fillId="9" borderId="1"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21" fillId="0" borderId="11" xfId="0" applyFont="1" applyBorder="1" applyAlignment="1">
      <alignment vertical="center"/>
    </xf>
    <xf numFmtId="0" fontId="21" fillId="0" borderId="13" xfId="0" applyFont="1" applyBorder="1" applyAlignment="1">
      <alignment vertical="center"/>
    </xf>
    <xf numFmtId="0" fontId="21" fillId="3" borderId="11" xfId="0" applyFont="1" applyFill="1" applyBorder="1" applyAlignment="1">
      <alignment vertical="center"/>
    </xf>
    <xf numFmtId="0" fontId="21" fillId="3" borderId="13" xfId="0" applyFont="1" applyFill="1" applyBorder="1" applyAlignment="1">
      <alignment vertical="center"/>
    </xf>
    <xf numFmtId="0" fontId="21" fillId="2" borderId="11" xfId="0" applyFont="1" applyFill="1" applyBorder="1" applyAlignment="1">
      <alignment vertical="center"/>
    </xf>
    <xf numFmtId="0" fontId="21" fillId="2" borderId="13" xfId="0" applyFont="1" applyFill="1" applyBorder="1" applyAlignment="1">
      <alignment vertical="center"/>
    </xf>
    <xf numFmtId="0" fontId="21" fillId="7" borderId="11" xfId="0" applyFont="1" applyFill="1" applyBorder="1" applyAlignment="1">
      <alignment vertical="center"/>
    </xf>
    <xf numFmtId="0" fontId="21" fillId="7" borderId="13" xfId="0" applyFont="1" applyFill="1" applyBorder="1" applyAlignment="1">
      <alignment vertical="center"/>
    </xf>
    <xf numFmtId="0" fontId="21" fillId="6" borderId="14" xfId="0" applyFont="1" applyFill="1" applyBorder="1" applyAlignment="1">
      <alignment vertical="center"/>
    </xf>
    <xf numFmtId="0" fontId="21" fillId="6" borderId="15" xfId="0" applyFont="1" applyFill="1" applyBorder="1" applyAlignment="1">
      <alignment vertical="center"/>
    </xf>
    <xf numFmtId="0" fontId="11" fillId="20" borderId="3" xfId="0" applyFont="1" applyFill="1" applyBorder="1" applyAlignment="1">
      <alignment horizontal="center" vertical="center" wrapText="1"/>
    </xf>
    <xf numFmtId="0" fontId="0" fillId="6" borderId="13" xfId="0" applyFill="1" applyBorder="1"/>
    <xf numFmtId="0" fontId="0" fillId="7" borderId="13" xfId="0" applyFill="1" applyBorder="1"/>
    <xf numFmtId="0" fontId="0" fillId="2" borderId="13" xfId="0" applyFill="1" applyBorder="1"/>
    <xf numFmtId="0" fontId="0" fillId="3" borderId="13" xfId="0" applyFill="1" applyBorder="1"/>
    <xf numFmtId="0" fontId="0" fillId="0" borderId="15" xfId="0" applyBorder="1"/>
    <xf numFmtId="0" fontId="21" fillId="6" borderId="11" xfId="0" applyFont="1" applyFill="1" applyBorder="1" applyAlignment="1">
      <alignment vertical="center"/>
    </xf>
    <xf numFmtId="0" fontId="21" fillId="0" borderId="14" xfId="0" applyFont="1" applyBorder="1" applyAlignment="1">
      <alignment vertical="center"/>
    </xf>
    <xf numFmtId="49" fontId="1" fillId="0" borderId="1" xfId="0" applyNumberFormat="1" applyFont="1" applyBorder="1" applyAlignment="1">
      <alignment horizontal="center"/>
    </xf>
    <xf numFmtId="0" fontId="0" fillId="0" borderId="2" xfId="0" applyBorder="1"/>
    <xf numFmtId="0" fontId="22" fillId="0" borderId="2" xfId="0" applyFont="1" applyBorder="1"/>
    <xf numFmtId="0" fontId="22" fillId="0" borderId="3" xfId="0" applyFont="1" applyBorder="1"/>
    <xf numFmtId="0" fontId="0" fillId="3" borderId="12" xfId="0" applyFill="1" applyBorder="1" applyAlignment="1">
      <alignment horizontal="center"/>
    </xf>
    <xf numFmtId="0" fontId="0" fillId="2" borderId="12" xfId="0" applyFill="1" applyBorder="1" applyAlignment="1">
      <alignment horizontal="center"/>
    </xf>
    <xf numFmtId="0" fontId="0" fillId="7" borderId="12" xfId="0" applyFill="1" applyBorder="1" applyAlignment="1">
      <alignment horizontal="center"/>
    </xf>
    <xf numFmtId="0" fontId="0" fillId="8" borderId="12" xfId="0" applyFill="1" applyBorder="1"/>
    <xf numFmtId="0" fontId="0" fillId="8" borderId="12" xfId="0" applyFill="1" applyBorder="1" applyAlignment="1">
      <alignment horizontal="center"/>
    </xf>
    <xf numFmtId="0" fontId="23" fillId="0" borderId="20" xfId="0" applyFont="1" applyBorder="1" applyAlignment="1">
      <alignment horizontal="center" vertical="center" wrapText="1"/>
    </xf>
    <xf numFmtId="49" fontId="23" fillId="0" borderId="12" xfId="0" applyNumberFormat="1" applyFont="1" applyBorder="1" applyAlignment="1">
      <alignment vertical="top" wrapText="1"/>
    </xf>
    <xf numFmtId="0" fontId="23" fillId="0" borderId="12" xfId="0" applyFont="1" applyBorder="1" applyAlignment="1">
      <alignment vertical="top" wrapText="1"/>
    </xf>
    <xf numFmtId="0" fontId="25" fillId="10" borderId="2"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1"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25" fillId="14" borderId="10"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1" xfId="0" applyFont="1" applyFill="1" applyBorder="1" applyAlignment="1">
      <alignment horizontal="center" vertical="top" wrapText="1"/>
    </xf>
    <xf numFmtId="0" fontId="28" fillId="14" borderId="7" xfId="0" applyFont="1" applyFill="1" applyBorder="1" applyAlignment="1">
      <alignment horizontal="center" vertical="center" wrapText="1"/>
    </xf>
    <xf numFmtId="0" fontId="24" fillId="0" borderId="20" xfId="0" applyFont="1" applyBorder="1" applyAlignment="1">
      <alignment horizontal="center" vertical="center"/>
    </xf>
    <xf numFmtId="0" fontId="23" fillId="0" borderId="20" xfId="0" applyFont="1" applyBorder="1" applyAlignment="1">
      <alignment horizontal="left" vertical="center" wrapText="1"/>
    </xf>
    <xf numFmtId="0" fontId="0" fillId="0" borderId="0" xfId="0" applyAlignment="1">
      <alignment horizontal="center" vertical="top" wrapText="1"/>
    </xf>
    <xf numFmtId="0" fontId="0" fillId="0" borderId="27" xfId="0" applyBorder="1"/>
    <xf numFmtId="0" fontId="0" fillId="0" borderId="28" xfId="0" applyBorder="1"/>
    <xf numFmtId="0" fontId="0" fillId="2" borderId="28" xfId="0" applyFill="1" applyBorder="1"/>
    <xf numFmtId="0" fontId="0" fillId="2" borderId="29" xfId="0" applyFill="1" applyBorder="1"/>
    <xf numFmtId="0" fontId="0" fillId="0" borderId="11" xfId="0" applyBorder="1"/>
    <xf numFmtId="0" fontId="0" fillId="8" borderId="13" xfId="0" applyFill="1" applyBorder="1"/>
    <xf numFmtId="0" fontId="0" fillId="20" borderId="0" xfId="0" applyFill="1" applyAlignment="1">
      <alignment vertical="top" wrapText="1"/>
    </xf>
    <xf numFmtId="0" fontId="29" fillId="19" borderId="20" xfId="0" applyFont="1" applyFill="1" applyBorder="1" applyAlignment="1">
      <alignment horizontal="center" vertical="center" wrapText="1"/>
    </xf>
    <xf numFmtId="0" fontId="0" fillId="0" borderId="14" xfId="0" applyBorder="1"/>
    <xf numFmtId="0" fontId="0" fillId="0" borderId="30" xfId="0" applyBorder="1"/>
    <xf numFmtId="0" fontId="0" fillId="6" borderId="30" xfId="0" applyFill="1" applyBorder="1"/>
    <xf numFmtId="0" fontId="0" fillId="6" borderId="15" xfId="0" applyFill="1" applyBorder="1"/>
    <xf numFmtId="0" fontId="0" fillId="6" borderId="30" xfId="0" applyFill="1" applyBorder="1" applyAlignment="1">
      <alignment horizontal="center"/>
    </xf>
    <xf numFmtId="0" fontId="0" fillId="6" borderId="28" xfId="0" applyFill="1" applyBorder="1"/>
    <xf numFmtId="0" fontId="0" fillId="6" borderId="29" xfId="0" applyFill="1" applyBorder="1"/>
    <xf numFmtId="0" fontId="0" fillId="5" borderId="12" xfId="0" applyFill="1" applyBorder="1"/>
    <xf numFmtId="0" fontId="0" fillId="5" borderId="13" xfId="0" applyFill="1" applyBorder="1"/>
    <xf numFmtId="0" fontId="0" fillId="2" borderId="0" xfId="0" applyFill="1" applyAlignment="1">
      <alignment horizontal="justify" vertical="top" wrapText="1"/>
    </xf>
    <xf numFmtId="0" fontId="0" fillId="2" borderId="28" xfId="0" applyFill="1" applyBorder="1" applyAlignment="1">
      <alignment horizontal="center"/>
    </xf>
    <xf numFmtId="0" fontId="0" fillId="5" borderId="12" xfId="0" applyFill="1" applyBorder="1" applyAlignment="1">
      <alignment horizontal="center"/>
    </xf>
    <xf numFmtId="0" fontId="0" fillId="6" borderId="28" xfId="0" applyFill="1" applyBorder="1" applyAlignment="1">
      <alignment horizontal="center"/>
    </xf>
    <xf numFmtId="0" fontId="0" fillId="8" borderId="13" xfId="0" applyFill="1" applyBorder="1" applyAlignment="1">
      <alignment horizontal="center"/>
    </xf>
    <xf numFmtId="0" fontId="0" fillId="3" borderId="27" xfId="0" applyFill="1" applyBorder="1"/>
    <xf numFmtId="0" fontId="0" fillId="3" borderId="29" xfId="0" applyFill="1" applyBorder="1"/>
    <xf numFmtId="0" fontId="0" fillId="3" borderId="11" xfId="0" applyFill="1" applyBorder="1"/>
    <xf numFmtId="0" fontId="0" fillId="2" borderId="11" xfId="0" applyFill="1" applyBorder="1"/>
    <xf numFmtId="0" fontId="0" fillId="7" borderId="11" xfId="0" applyFill="1" applyBorder="1"/>
    <xf numFmtId="0" fontId="0" fillId="6" borderId="11" xfId="0" applyFill="1" applyBorder="1"/>
    <xf numFmtId="0" fontId="21" fillId="6" borderId="13" xfId="0" applyFont="1" applyFill="1" applyBorder="1" applyAlignment="1">
      <alignment vertical="center"/>
    </xf>
    <xf numFmtId="0" fontId="0" fillId="22" borderId="11" xfId="0" applyFill="1" applyBorder="1"/>
    <xf numFmtId="0" fontId="21" fillId="22" borderId="13" xfId="0" applyFont="1" applyFill="1" applyBorder="1" applyAlignment="1">
      <alignment vertical="center"/>
    </xf>
    <xf numFmtId="0" fontId="0" fillId="22" borderId="14" xfId="0" applyFill="1" applyBorder="1"/>
    <xf numFmtId="0" fontId="21" fillId="22" borderId="15" xfId="0" applyFont="1" applyFill="1" applyBorder="1" applyAlignment="1">
      <alignment vertical="center"/>
    </xf>
    <xf numFmtId="0" fontId="0" fillId="3" borderId="31" xfId="0" applyFill="1" applyBorder="1"/>
    <xf numFmtId="0" fontId="0" fillId="3" borderId="32" xfId="0" applyFill="1" applyBorder="1"/>
    <xf numFmtId="0" fontId="11" fillId="21" borderId="23" xfId="0" applyFont="1" applyFill="1" applyBorder="1" applyAlignment="1">
      <alignment horizontal="center" vertical="center" wrapText="1"/>
    </xf>
    <xf numFmtId="0" fontId="0" fillId="0" borderId="12" xfId="0" applyBorder="1" applyAlignment="1">
      <alignment horizontal="center" vertical="center"/>
    </xf>
    <xf numFmtId="16" fontId="0" fillId="0" borderId="0" xfId="0" applyNumberFormat="1" applyAlignment="1">
      <alignment vertical="top" wrapText="1"/>
    </xf>
    <xf numFmtId="0" fontId="0" fillId="0" borderId="21" xfId="0" applyBorder="1" applyAlignment="1">
      <alignment vertical="top" wrapText="1"/>
    </xf>
    <xf numFmtId="0" fontId="32" fillId="3" borderId="0" xfId="0" applyFont="1" applyFill="1" applyAlignment="1">
      <alignment vertical="top" wrapText="1"/>
    </xf>
    <xf numFmtId="0" fontId="32" fillId="3" borderId="16" xfId="0" applyFont="1" applyFill="1" applyBorder="1" applyAlignment="1">
      <alignment vertical="top" wrapText="1"/>
    </xf>
    <xf numFmtId="0" fontId="32" fillId="2" borderId="36" xfId="0" applyFont="1" applyFill="1" applyBorder="1" applyAlignment="1">
      <alignment vertical="top" wrapText="1"/>
    </xf>
    <xf numFmtId="0" fontId="32" fillId="2" borderId="0" xfId="0" applyFont="1" applyFill="1" applyAlignment="1">
      <alignment vertical="top" wrapText="1"/>
    </xf>
    <xf numFmtId="0" fontId="32" fillId="2" borderId="16" xfId="0" applyFont="1" applyFill="1" applyBorder="1" applyAlignment="1">
      <alignment vertical="top" wrapText="1"/>
    </xf>
    <xf numFmtId="0" fontId="32" fillId="7" borderId="34" xfId="0" applyFont="1" applyFill="1" applyBorder="1" applyAlignment="1">
      <alignment vertical="top" wrapText="1"/>
    </xf>
    <xf numFmtId="0" fontId="32" fillId="7" borderId="16" xfId="0" applyFont="1" applyFill="1" applyBorder="1" applyAlignment="1">
      <alignment vertical="top" wrapText="1"/>
    </xf>
    <xf numFmtId="0" fontId="32" fillId="7" borderId="35" xfId="0" applyFont="1" applyFill="1" applyBorder="1" applyAlignment="1">
      <alignment vertical="top" wrapText="1"/>
    </xf>
    <xf numFmtId="0" fontId="32" fillId="6" borderId="36" xfId="0" applyFont="1" applyFill="1" applyBorder="1" applyAlignment="1">
      <alignment vertical="top" wrapText="1"/>
    </xf>
    <xf numFmtId="0" fontId="32" fillId="6" borderId="0" xfId="0" applyFont="1" applyFill="1" applyAlignment="1">
      <alignment horizontal="center" vertical="top" wrapText="1"/>
    </xf>
    <xf numFmtId="0" fontId="32" fillId="6" borderId="0" xfId="0" applyFont="1" applyFill="1" applyAlignment="1">
      <alignment vertical="top" wrapText="1"/>
    </xf>
    <xf numFmtId="0" fontId="32" fillId="3" borderId="0" xfId="0" applyFont="1" applyFill="1" applyAlignment="1">
      <alignment horizontal="center" vertical="top" wrapText="1"/>
    </xf>
    <xf numFmtId="0" fontId="32" fillId="7" borderId="0" xfId="0" applyFont="1" applyFill="1" applyAlignment="1">
      <alignment horizontal="center" vertical="top" wrapText="1"/>
    </xf>
    <xf numFmtId="0" fontId="32" fillId="2" borderId="0" xfId="0" applyFont="1" applyFill="1" applyAlignment="1">
      <alignment horizontal="center" vertical="top" wrapText="1"/>
    </xf>
    <xf numFmtId="0" fontId="33" fillId="0" borderId="0" xfId="0" applyFont="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vertical="top" wrapText="1"/>
    </xf>
    <xf numFmtId="0" fontId="4" fillId="0" borderId="8" xfId="0" applyFont="1" applyBorder="1" applyAlignment="1">
      <alignment horizontal="center" vertical="center" wrapText="1"/>
    </xf>
    <xf numFmtId="0" fontId="6" fillId="0" borderId="8" xfId="0" applyFont="1" applyBorder="1" applyAlignment="1">
      <alignment horizontal="left" vertical="top" wrapText="1"/>
    </xf>
    <xf numFmtId="0" fontId="32" fillId="3" borderId="22" xfId="0" applyFont="1" applyFill="1" applyBorder="1" applyAlignment="1">
      <alignment vertical="top" wrapText="1"/>
    </xf>
    <xf numFmtId="0" fontId="32" fillId="3" borderId="37" xfId="0" applyFont="1" applyFill="1" applyBorder="1" applyAlignment="1">
      <alignment vertical="top" wrapText="1"/>
    </xf>
    <xf numFmtId="0" fontId="32" fillId="2" borderId="38" xfId="0" applyFont="1" applyFill="1" applyBorder="1" applyAlignment="1">
      <alignment vertical="top" wrapText="1"/>
    </xf>
    <xf numFmtId="0" fontId="32" fillId="2" borderId="22" xfId="0" applyFont="1" applyFill="1" applyBorder="1" applyAlignment="1">
      <alignment vertical="top" wrapText="1"/>
    </xf>
    <xf numFmtId="0" fontId="0" fillId="0" borderId="8" xfId="0" applyBorder="1" applyAlignment="1">
      <alignment horizontal="left" vertical="top" wrapText="1"/>
    </xf>
    <xf numFmtId="0" fontId="32" fillId="2" borderId="37" xfId="0" applyFont="1" applyFill="1" applyBorder="1" applyAlignment="1">
      <alignment vertical="top" wrapText="1"/>
    </xf>
    <xf numFmtId="0" fontId="32" fillId="7" borderId="22" xfId="0" applyFont="1" applyFill="1" applyBorder="1" applyAlignment="1">
      <alignment vertical="top" wrapText="1"/>
    </xf>
    <xf numFmtId="0" fontId="32" fillId="7" borderId="37" xfId="0" applyFont="1" applyFill="1" applyBorder="1" applyAlignment="1">
      <alignment vertical="top" wrapText="1"/>
    </xf>
    <xf numFmtId="0" fontId="0" fillId="0" borderId="8" xfId="0" applyBorder="1" applyAlignment="1">
      <alignment vertical="top" wrapText="1"/>
    </xf>
    <xf numFmtId="0" fontId="32" fillId="6" borderId="38" xfId="0" applyFont="1" applyFill="1" applyBorder="1" applyAlignment="1">
      <alignment vertical="top" wrapText="1"/>
    </xf>
    <xf numFmtId="0" fontId="22" fillId="6" borderId="22" xfId="0" applyFont="1" applyFill="1" applyBorder="1" applyAlignment="1">
      <alignment horizontal="center" vertical="top" wrapText="1"/>
    </xf>
    <xf numFmtId="0" fontId="31" fillId="6" borderId="4" xfId="0" applyFont="1" applyFill="1" applyBorder="1" applyAlignment="1">
      <alignment horizontal="center" vertical="top" wrapText="1"/>
    </xf>
    <xf numFmtId="0" fontId="0" fillId="6" borderId="5" xfId="0" applyFill="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4" fillId="0" borderId="22" xfId="0" applyFont="1" applyBorder="1" applyAlignment="1">
      <alignment horizontal="center"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0" fillId="0" borderId="22"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vertical="top" wrapText="1"/>
    </xf>
    <xf numFmtId="0" fontId="27"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6" fillId="20" borderId="0" xfId="0" applyFont="1" applyFill="1" applyAlignment="1">
      <alignment horizontal="center" vertical="center" wrapText="1"/>
    </xf>
    <xf numFmtId="0" fontId="27" fillId="20" borderId="23"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19" borderId="20" xfId="0" applyFont="1" applyFill="1" applyBorder="1" applyAlignment="1">
      <alignment horizontal="center" vertical="center"/>
    </xf>
    <xf numFmtId="164" fontId="23" fillId="19" borderId="20" xfId="1" applyNumberFormat="1" applyFont="1" applyFill="1" applyBorder="1" applyAlignment="1">
      <alignment horizontal="center" vertical="center" wrapText="1"/>
    </xf>
    <xf numFmtId="0" fontId="29" fillId="0" borderId="39" xfId="0" applyFont="1" applyBorder="1" applyAlignment="1">
      <alignment horizontal="center" vertical="center" wrapText="1"/>
    </xf>
    <xf numFmtId="165" fontId="1" fillId="2" borderId="10" xfId="0" applyNumberFormat="1" applyFont="1" applyFill="1" applyBorder="1" applyAlignment="1">
      <alignment horizontal="center" vertical="top" wrapText="1"/>
    </xf>
    <xf numFmtId="165" fontId="1" fillId="2" borderId="9" xfId="0" applyNumberFormat="1" applyFont="1" applyFill="1" applyBorder="1" applyAlignment="1">
      <alignment horizontal="center" vertical="top" wrapText="1"/>
    </xf>
    <xf numFmtId="165" fontId="0" fillId="2" borderId="9" xfId="0" applyNumberFormat="1" applyFill="1" applyBorder="1" applyAlignment="1">
      <alignment horizontal="center" vertical="top" wrapText="1"/>
    </xf>
    <xf numFmtId="165" fontId="0" fillId="2" borderId="9" xfId="0" applyNumberFormat="1" applyFill="1" applyBorder="1" applyAlignment="1">
      <alignment vertical="top" wrapText="1"/>
    </xf>
    <xf numFmtId="165" fontId="0" fillId="2" borderId="7" xfId="0" applyNumberFormat="1" applyFill="1" applyBorder="1" applyAlignment="1">
      <alignment vertical="top" wrapText="1"/>
    </xf>
    <xf numFmtId="0" fontId="1" fillId="2" borderId="23" xfId="0" applyFont="1" applyFill="1" applyBorder="1" applyAlignment="1">
      <alignment horizontal="center" vertical="top" wrapText="1"/>
    </xf>
    <xf numFmtId="0" fontId="0" fillId="0" borderId="0" xfId="0" applyAlignment="1">
      <alignment horizontal="center" vertical="top" wrapText="1"/>
    </xf>
    <xf numFmtId="0" fontId="25" fillId="13" borderId="10"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5" fillId="14" borderId="9" xfId="0" applyFont="1" applyFill="1" applyBorder="1" applyAlignment="1">
      <alignment horizontal="center" vertical="top" wrapText="1"/>
    </xf>
    <xf numFmtId="0" fontId="25" fillId="14" borderId="7" xfId="0" applyFont="1" applyFill="1" applyBorder="1" applyAlignment="1">
      <alignment horizontal="center" vertical="top" wrapText="1"/>
    </xf>
    <xf numFmtId="0" fontId="25" fillId="9" borderId="22"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5" fillId="0" borderId="17" xfId="0" applyFont="1" applyBorder="1" applyAlignment="1">
      <alignment horizontal="left" vertical="top"/>
    </xf>
    <xf numFmtId="0" fontId="5" fillId="0" borderId="16" xfId="0" applyFont="1" applyBorder="1" applyAlignment="1">
      <alignment horizontal="left" vertical="top" wrapText="1"/>
    </xf>
    <xf numFmtId="0" fontId="25" fillId="9" borderId="1" xfId="0" applyFont="1" applyFill="1" applyBorder="1" applyAlignment="1">
      <alignment horizontal="center" vertical="center" wrapText="1"/>
    </xf>
    <xf numFmtId="0" fontId="25" fillId="9" borderId="2" xfId="0" applyFont="1" applyFill="1" applyBorder="1" applyAlignment="1">
      <alignment horizontal="center" vertical="center" wrapText="1"/>
    </xf>
    <xf numFmtId="49" fontId="25" fillId="9" borderId="2" xfId="0" applyNumberFormat="1" applyFont="1" applyFill="1" applyBorder="1" applyAlignment="1">
      <alignment horizontal="center" vertical="center" wrapText="1"/>
    </xf>
    <xf numFmtId="0" fontId="25" fillId="9" borderId="3" xfId="0" applyFont="1" applyFill="1" applyBorder="1" applyAlignment="1">
      <alignment horizontal="center" vertical="center" wrapText="1"/>
    </xf>
    <xf numFmtId="49" fontId="25" fillId="9" borderId="5" xfId="0" applyNumberFormat="1"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6" xfId="0" applyFont="1" applyFill="1" applyBorder="1" applyAlignment="1">
      <alignment horizontal="center" vertical="center" wrapText="1"/>
    </xf>
    <xf numFmtId="49" fontId="26" fillId="12" borderId="1" xfId="0" applyNumberFormat="1" applyFont="1" applyFill="1" applyBorder="1" applyAlignment="1">
      <alignment horizontal="center" vertical="center" wrapText="1"/>
    </xf>
    <xf numFmtId="49" fontId="26" fillId="12" borderId="2" xfId="0" applyNumberFormat="1" applyFont="1" applyFill="1" applyBorder="1" applyAlignment="1">
      <alignment horizontal="center" vertical="center" wrapText="1"/>
    </xf>
    <xf numFmtId="49" fontId="26" fillId="12" borderId="3" xfId="0" applyNumberFormat="1" applyFont="1" applyFill="1" applyBorder="1" applyAlignment="1">
      <alignment horizontal="center" vertical="center" wrapText="1"/>
    </xf>
    <xf numFmtId="49" fontId="26" fillId="12" borderId="22" xfId="0" applyNumberFormat="1" applyFont="1" applyFill="1" applyBorder="1" applyAlignment="1">
      <alignment horizontal="center" vertical="center" wrapText="1"/>
    </xf>
    <xf numFmtId="49" fontId="26" fillId="12" borderId="0" xfId="0" applyNumberFormat="1" applyFont="1" applyFill="1" applyAlignment="1">
      <alignment horizontal="center" vertical="center" wrapText="1"/>
    </xf>
    <xf numFmtId="49" fontId="26" fillId="12" borderId="8" xfId="0"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5" fillId="11" borderId="22" xfId="0" applyFont="1" applyFill="1" applyBorder="1" applyAlignment="1">
      <alignment horizontal="center" vertical="center" wrapText="1"/>
    </xf>
    <xf numFmtId="0" fontId="25" fillId="11" borderId="0" xfId="0" applyFont="1" applyFill="1" applyAlignment="1">
      <alignment horizontal="center" vertical="center" wrapText="1"/>
    </xf>
    <xf numFmtId="0" fontId="25" fillId="11" borderId="8" xfId="0" applyFont="1" applyFill="1" applyBorder="1" applyAlignment="1">
      <alignment horizontal="center" vertical="center" wrapText="1"/>
    </xf>
    <xf numFmtId="0" fontId="6" fillId="0" borderId="21"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33" fillId="0" borderId="0" xfId="0" applyFont="1" applyAlignment="1">
      <alignment horizontal="left" vertical="top" wrapText="1"/>
    </xf>
    <xf numFmtId="0" fontId="6" fillId="0" borderId="22" xfId="0" applyFont="1" applyBorder="1" applyAlignment="1">
      <alignment horizontal="left" vertical="top" wrapText="1"/>
    </xf>
    <xf numFmtId="0" fontId="34" fillId="0" borderId="0" xfId="0" applyFont="1" applyAlignment="1">
      <alignment horizontal="left" vertical="top" wrapText="1"/>
    </xf>
    <xf numFmtId="0" fontId="32" fillId="2" borderId="22"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6" borderId="22" xfId="0" applyFont="1" applyFill="1" applyBorder="1" applyAlignment="1">
      <alignment horizontal="center" vertical="top" wrapText="1"/>
    </xf>
    <xf numFmtId="0" fontId="32" fillId="6" borderId="0" xfId="0" applyFont="1" applyFill="1" applyAlignment="1">
      <alignment horizontal="center" vertical="top" wrapTex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7" borderId="38" xfId="0" applyFont="1" applyFill="1" applyBorder="1" applyAlignment="1">
      <alignment horizontal="center" vertical="center" wrapText="1"/>
    </xf>
    <xf numFmtId="0" fontId="32" fillId="7" borderId="36" xfId="0" applyFont="1" applyFill="1" applyBorder="1" applyAlignment="1">
      <alignment horizontal="center" vertical="center" wrapText="1"/>
    </xf>
    <xf numFmtId="0" fontId="32" fillId="7" borderId="33"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34" xfId="0" applyFont="1" applyFill="1" applyBorder="1" applyAlignment="1">
      <alignment horizontal="center" vertical="center" wrapText="1"/>
    </xf>
    <xf numFmtId="0" fontId="0" fillId="15" borderId="12" xfId="0" applyFill="1" applyBorder="1" applyAlignment="1">
      <alignment horizontal="center" vertical="center"/>
    </xf>
    <xf numFmtId="0" fontId="0" fillId="8" borderId="12" xfId="0" applyFill="1" applyBorder="1" applyAlignment="1">
      <alignment horizontal="center" vertical="center"/>
    </xf>
    <xf numFmtId="0" fontId="0" fillId="19" borderId="12" xfId="0" applyFill="1" applyBorder="1" applyAlignment="1">
      <alignment horizontal="center" vertical="center"/>
    </xf>
    <xf numFmtId="0" fontId="2" fillId="13" borderId="25"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cellXfs>
  <cellStyles count="2">
    <cellStyle name="Millares" xfId="1" builtinId="3"/>
    <cellStyle name="Normal" xfId="0" builtinId="0"/>
  </cellStyles>
  <dxfs count="59">
    <dxf>
      <font>
        <color rgb="FFFFC000"/>
      </font>
    </dxf>
    <dxf>
      <font>
        <color rgb="FFFFFF00"/>
      </font>
    </dxf>
    <dxf>
      <font>
        <color rgb="FF92D050"/>
      </font>
    </dxf>
    <dxf>
      <font>
        <color rgb="FFFF0000"/>
      </font>
    </dxf>
    <dxf>
      <fill>
        <patternFill>
          <bgColor rgb="FFFF0000"/>
        </patternFill>
      </fill>
    </dxf>
    <dxf>
      <font>
        <color auto="1"/>
      </font>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rgb="FFB01CB4"/>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theme="0"/>
      </font>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FF00"/>
        </patternFill>
      </fill>
    </dxf>
    <dxf>
      <fill>
        <patternFill>
          <bgColor rgb="FF92D050"/>
        </patternFill>
      </fill>
    </dxf>
    <dxf>
      <font>
        <color theme="0"/>
      </font>
      <fill>
        <patternFill>
          <bgColor theme="0"/>
        </patternFill>
      </fill>
    </dxf>
    <dxf>
      <fill>
        <patternFill>
          <bgColor rgb="FFFF0000"/>
        </patternFill>
      </fill>
    </dxf>
    <dxf>
      <fill>
        <patternFill>
          <bgColor rgb="FFFFC000"/>
        </patternFill>
      </fill>
    </dxf>
    <dxf>
      <fill>
        <patternFill>
          <bgColor theme="5" tint="0.59996337778862885"/>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B01CB4"/>
        </patternFill>
      </fill>
    </dxf>
    <dxf>
      <fill>
        <patternFill>
          <bgColor rgb="FFB01CB4"/>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theme="5" tint="0.59996337778862885"/>
        </patternFill>
      </fill>
    </dxf>
    <dxf>
      <fill>
        <patternFill>
          <bgColor rgb="FFFF0000"/>
        </patternFill>
      </fill>
    </dxf>
    <dxf>
      <fill>
        <patternFill>
          <bgColor rgb="FF92D050"/>
        </patternFill>
      </fill>
    </dxf>
    <dxf>
      <font>
        <color theme="0"/>
      </font>
    </dxf>
    <dxf>
      <font>
        <color theme="0" tint="-0.24994659260841701"/>
      </font>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patternFill>
      </fill>
    </dxf>
    <dxf>
      <font>
        <color theme="0" tint="-0.24994659260841701"/>
      </font>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patternFill>
      </fill>
    </dxf>
  </dxfs>
  <tableStyles count="0" defaultTableStyle="TableStyleMedium2" defaultPivotStyle="PivotStyleLight16"/>
  <colors>
    <mruColors>
      <color rgb="FFF0B59A"/>
      <color rgb="FFB0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151490</xdr:colOff>
      <xdr:row>36</xdr:row>
      <xdr:rowOff>383040</xdr:rowOff>
    </xdr:to>
    <xdr:pic>
      <xdr:nvPicPr>
        <xdr:cNvPr id="2" name="Imagen 1">
          <a:extLst>
            <a:ext uri="{FF2B5EF4-FFF2-40B4-BE49-F238E27FC236}">
              <a16:creationId xmlns:a16="http://schemas.microsoft.com/office/drawing/2014/main" id="{D02382B0-7989-4FDB-B1DF-1AB709CE2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3900"/>
          <a:ext cx="4209140" cy="414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11</xdr:col>
      <xdr:colOff>585639</xdr:colOff>
      <xdr:row>24</xdr:row>
      <xdr:rowOff>128011</xdr:rowOff>
    </xdr:to>
    <xdr:pic>
      <xdr:nvPicPr>
        <xdr:cNvPr id="2" name="Imagen 1">
          <a:extLst>
            <a:ext uri="{FF2B5EF4-FFF2-40B4-BE49-F238E27FC236}">
              <a16:creationId xmlns:a16="http://schemas.microsoft.com/office/drawing/2014/main" id="{82DD9A23-EDCB-A88E-BA81-67147D0D21AC}"/>
            </a:ext>
          </a:extLst>
        </xdr:cNvPr>
        <xdr:cNvPicPr>
          <a:picLocks noChangeAspect="1"/>
        </xdr:cNvPicPr>
      </xdr:nvPicPr>
      <xdr:blipFill>
        <a:blip xmlns:r="http://schemas.openxmlformats.org/officeDocument/2006/relationships" r:embed="rId1"/>
        <a:stretch>
          <a:fillRect/>
        </a:stretch>
      </xdr:blipFill>
      <xdr:spPr>
        <a:xfrm>
          <a:off x="28575" y="180975"/>
          <a:ext cx="8939064" cy="4519036"/>
        </a:xfrm>
        <a:prstGeom prst="rect">
          <a:avLst/>
        </a:prstGeom>
      </xdr:spPr>
    </xdr:pic>
    <xdr:clientData/>
  </xdr:twoCellAnchor>
  <xdr:twoCellAnchor editAs="oneCell">
    <xdr:from>
      <xdr:col>12</xdr:col>
      <xdr:colOff>38100</xdr:colOff>
      <xdr:row>0</xdr:row>
      <xdr:rowOff>0</xdr:rowOff>
    </xdr:from>
    <xdr:to>
      <xdr:col>21</xdr:col>
      <xdr:colOff>382905</xdr:colOff>
      <xdr:row>22</xdr:row>
      <xdr:rowOff>61314</xdr:rowOff>
    </xdr:to>
    <xdr:pic>
      <xdr:nvPicPr>
        <xdr:cNvPr id="4" name="Imagen 3">
          <a:extLst>
            <a:ext uri="{FF2B5EF4-FFF2-40B4-BE49-F238E27FC236}">
              <a16:creationId xmlns:a16="http://schemas.microsoft.com/office/drawing/2014/main" id="{FAD514CA-C5E6-4967-A0FB-66480C3A7517}"/>
            </a:ext>
          </a:extLst>
        </xdr:cNvPr>
        <xdr:cNvPicPr>
          <a:picLocks noChangeAspect="1"/>
        </xdr:cNvPicPr>
      </xdr:nvPicPr>
      <xdr:blipFill>
        <a:blip xmlns:r="http://schemas.openxmlformats.org/officeDocument/2006/relationships" r:embed="rId2"/>
        <a:stretch>
          <a:fillRect/>
        </a:stretch>
      </xdr:blipFill>
      <xdr:spPr>
        <a:xfrm>
          <a:off x="9182100" y="0"/>
          <a:ext cx="8945880" cy="425231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F3D2-372E-43C6-8165-C1CF0790AF74}">
  <sheetPr codeName="Sheet7"/>
  <dimension ref="A3:AN46"/>
  <sheetViews>
    <sheetView showGridLines="0" tabSelected="1" zoomScale="70" zoomScaleNormal="70" zoomScalePageLayoutView="60" workbookViewId="0">
      <selection activeCell="M32" sqref="M32"/>
    </sheetView>
  </sheetViews>
  <sheetFormatPr baseColWidth="10" defaultColWidth="8.88671875" defaultRowHeight="14.4" x14ac:dyDescent="0.3"/>
  <cols>
    <col min="1" max="1" width="8.88671875" style="9"/>
    <col min="2" max="2" width="12.33203125" style="9" customWidth="1"/>
    <col min="3" max="3" width="30.109375" style="9" customWidth="1"/>
    <col min="4" max="4" width="19.6640625" style="9" customWidth="1"/>
    <col min="5" max="5" width="30" style="9" customWidth="1"/>
    <col min="6" max="6" width="16.44140625" style="9" customWidth="1"/>
    <col min="7" max="7" width="6.44140625" style="9" bestFit="1" customWidth="1"/>
    <col min="8" max="8" width="16.44140625" style="9" customWidth="1"/>
    <col min="9" max="9" width="6.44140625" style="9" bestFit="1" customWidth="1"/>
    <col min="10" max="10" width="13.88671875" style="9" customWidth="1"/>
    <col min="11" max="11" width="17.109375" style="9" customWidth="1"/>
    <col min="12" max="12" width="37.33203125" style="9" customWidth="1"/>
    <col min="13" max="13" width="12.6640625" style="9" bestFit="1" customWidth="1"/>
    <col min="14" max="14" width="20.109375" style="9" customWidth="1"/>
    <col min="15" max="15" width="13.33203125" style="9" bestFit="1" customWidth="1"/>
    <col min="16" max="16" width="14.88671875" style="9" customWidth="1"/>
    <col min="17" max="17" width="20.33203125" style="9" customWidth="1"/>
    <col min="18" max="18" width="16.44140625" style="9" customWidth="1"/>
    <col min="19" max="19" width="16.33203125" style="9" customWidth="1"/>
    <col min="20" max="20" width="24.109375" style="9" customWidth="1"/>
    <col min="21" max="22" width="10.5546875" style="9" customWidth="1"/>
    <col min="23" max="23" width="8.88671875" style="9"/>
    <col min="24" max="24" width="8.88671875" style="9" customWidth="1"/>
    <col min="25" max="25" width="9.109375" style="9" customWidth="1"/>
    <col min="26" max="16384" width="8.88671875" style="9"/>
  </cols>
  <sheetData>
    <row r="3" spans="1:40" s="18" customFormat="1" ht="15.6" x14ac:dyDescent="0.3">
      <c r="E3" s="19" t="s">
        <v>0</v>
      </c>
      <c r="F3" s="236"/>
      <c r="G3" s="236"/>
      <c r="H3" s="236"/>
      <c r="I3" s="236"/>
      <c r="J3" s="236"/>
      <c r="K3" s="236"/>
      <c r="L3" s="20" t="s">
        <v>1</v>
      </c>
      <c r="M3" s="21"/>
    </row>
    <row r="4" spans="1:40" s="18" customFormat="1" ht="15.6" x14ac:dyDescent="0.3">
      <c r="E4" s="19" t="s">
        <v>2</v>
      </c>
      <c r="F4" s="235"/>
      <c r="G4" s="235"/>
      <c r="H4" s="235"/>
      <c r="I4" s="235"/>
      <c r="J4" s="235"/>
      <c r="K4" s="235"/>
    </row>
    <row r="5" spans="1:40" ht="97.5" customHeight="1" thickBot="1" x14ac:dyDescent="0.35">
      <c r="E5"/>
      <c r="F5" s="10"/>
      <c r="G5" s="10"/>
      <c r="W5" s="169"/>
      <c r="X5" s="169"/>
      <c r="Y5" s="169"/>
      <c r="Z5" s="169"/>
      <c r="AA5" s="169"/>
      <c r="AB5" s="169"/>
      <c r="AC5" s="169"/>
      <c r="AD5" s="169"/>
      <c r="AE5" s="169"/>
      <c r="AF5" s="169"/>
      <c r="AG5" s="169"/>
    </row>
    <row r="6" spans="1:40" s="22" customFormat="1" ht="33.9" customHeight="1" x14ac:dyDescent="0.3">
      <c r="A6" s="237" t="s">
        <v>3</v>
      </c>
      <c r="B6" s="238"/>
      <c r="C6" s="238"/>
      <c r="D6" s="238"/>
      <c r="E6" s="239"/>
      <c r="F6" s="239"/>
      <c r="G6" s="239"/>
      <c r="H6" s="238"/>
      <c r="I6" s="238"/>
      <c r="J6" s="238"/>
      <c r="K6" s="240"/>
      <c r="L6" s="243" t="s">
        <v>4</v>
      </c>
      <c r="M6" s="244"/>
      <c r="N6" s="244"/>
      <c r="O6" s="244"/>
      <c r="P6" s="245"/>
      <c r="Q6" s="103"/>
      <c r="R6" s="231" t="s">
        <v>5</v>
      </c>
      <c r="S6" s="232"/>
      <c r="T6" s="232"/>
      <c r="W6" s="270" t="s">
        <v>142</v>
      </c>
      <c r="X6" s="270"/>
      <c r="Y6" s="270"/>
      <c r="Z6" s="270"/>
      <c r="AA6" s="270"/>
      <c r="AB6" s="270"/>
      <c r="AC6" s="270"/>
      <c r="AD6" s="270"/>
      <c r="AE6" s="270"/>
      <c r="AF6" s="270"/>
      <c r="AG6" s="270"/>
      <c r="AH6" s="270"/>
      <c r="AI6" s="270"/>
      <c r="AJ6" s="270"/>
      <c r="AK6" s="270"/>
      <c r="AL6" s="270"/>
      <c r="AM6" s="270"/>
      <c r="AN6" s="270"/>
    </row>
    <row r="7" spans="1:40" s="22" customFormat="1" ht="15" thickBot="1" x14ac:dyDescent="0.35">
      <c r="A7" s="233"/>
      <c r="B7" s="234"/>
      <c r="C7" s="234"/>
      <c r="D7" s="234"/>
      <c r="E7" s="241"/>
      <c r="F7" s="241"/>
      <c r="G7" s="241"/>
      <c r="H7" s="234"/>
      <c r="I7" s="234"/>
      <c r="J7" s="234"/>
      <c r="K7" s="242"/>
      <c r="L7" s="246"/>
      <c r="M7" s="247"/>
      <c r="N7" s="247"/>
      <c r="O7" s="247"/>
      <c r="P7" s="248"/>
      <c r="Q7" s="104"/>
      <c r="R7" s="233"/>
      <c r="S7" s="234"/>
      <c r="T7" s="234"/>
    </row>
    <row r="8" spans="1:40" ht="48.9" customHeight="1" thickBot="1" x14ac:dyDescent="0.35">
      <c r="A8" s="255" t="s">
        <v>7</v>
      </c>
      <c r="B8" s="256"/>
      <c r="C8" s="256"/>
      <c r="D8" s="256"/>
      <c r="E8" s="257"/>
      <c r="F8" s="249" t="s">
        <v>8</v>
      </c>
      <c r="G8" s="250"/>
      <c r="H8" s="250"/>
      <c r="I8" s="250"/>
      <c r="J8" s="250"/>
      <c r="K8" s="251"/>
      <c r="L8" s="221" t="s">
        <v>9</v>
      </c>
      <c r="M8" s="223" t="s">
        <v>10</v>
      </c>
      <c r="N8" s="224"/>
      <c r="O8" s="224"/>
      <c r="P8" s="224"/>
      <c r="Q8" s="225"/>
      <c r="R8" s="111" t="s">
        <v>12</v>
      </c>
      <c r="S8" s="109" t="s">
        <v>13</v>
      </c>
      <c r="T8" s="206" t="s">
        <v>158</v>
      </c>
      <c r="W8" s="272" t="s">
        <v>151</v>
      </c>
      <c r="X8" s="272"/>
      <c r="Y8" s="272"/>
      <c r="Z8" s="272"/>
      <c r="AA8" s="272"/>
    </row>
    <row r="9" spans="1:40" ht="27" thickBot="1" x14ac:dyDescent="0.35">
      <c r="A9" s="258"/>
      <c r="B9" s="259"/>
      <c r="C9" s="259"/>
      <c r="D9" s="259"/>
      <c r="E9" s="260"/>
      <c r="F9" s="252"/>
      <c r="G9" s="253"/>
      <c r="H9" s="253"/>
      <c r="I9" s="253"/>
      <c r="J9" s="253"/>
      <c r="K9" s="254"/>
      <c r="L9" s="222"/>
      <c r="M9" s="226"/>
      <c r="N9" s="227"/>
      <c r="O9" s="227"/>
      <c r="P9" s="227"/>
      <c r="Q9" s="228"/>
      <c r="R9" s="229" t="s">
        <v>14</v>
      </c>
      <c r="S9" s="110"/>
      <c r="T9" s="207" t="s">
        <v>159</v>
      </c>
      <c r="W9" s="277" t="s">
        <v>148</v>
      </c>
      <c r="X9" s="278"/>
      <c r="Y9" s="278"/>
      <c r="Z9" s="194"/>
      <c r="AA9" s="171"/>
      <c r="AB9" s="171"/>
      <c r="AC9" s="171"/>
      <c r="AD9" s="171"/>
      <c r="AE9" s="171"/>
      <c r="AF9" s="171"/>
      <c r="AG9" s="177"/>
    </row>
    <row r="10" spans="1:40" s="30" customFormat="1" ht="54.6" customHeight="1" thickBot="1" x14ac:dyDescent="0.35">
      <c r="A10" s="105" t="s">
        <v>15</v>
      </c>
      <c r="B10" s="204" t="s">
        <v>154</v>
      </c>
      <c r="C10" s="105" t="s">
        <v>164</v>
      </c>
      <c r="D10" s="105" t="s">
        <v>162</v>
      </c>
      <c r="E10" s="105" t="s">
        <v>163</v>
      </c>
      <c r="F10" s="105" t="s">
        <v>16</v>
      </c>
      <c r="G10" s="105" t="s">
        <v>137</v>
      </c>
      <c r="H10" s="105" t="s">
        <v>17</v>
      </c>
      <c r="I10" s="105" t="s">
        <v>137</v>
      </c>
      <c r="J10" s="105" t="s">
        <v>18</v>
      </c>
      <c r="K10" s="105" t="s">
        <v>19</v>
      </c>
      <c r="L10" s="105" t="s">
        <v>20</v>
      </c>
      <c r="M10" s="105" t="s">
        <v>165</v>
      </c>
      <c r="N10" s="105" t="s">
        <v>166</v>
      </c>
      <c r="O10" s="105" t="s">
        <v>167</v>
      </c>
      <c r="P10" s="105" t="s">
        <v>11</v>
      </c>
      <c r="Q10" s="105" t="s">
        <v>63</v>
      </c>
      <c r="R10" s="230"/>
      <c r="S10" s="112">
        <v>2</v>
      </c>
      <c r="T10" s="210"/>
      <c r="W10" s="279"/>
      <c r="X10" s="280"/>
      <c r="Y10" s="280"/>
      <c r="Z10" s="195"/>
      <c r="AG10" s="178"/>
    </row>
    <row r="11" spans="1:40" ht="30" customHeight="1" x14ac:dyDescent="0.3">
      <c r="A11" s="106">
        <v>1</v>
      </c>
      <c r="B11" s="205" t="s">
        <v>157</v>
      </c>
      <c r="C11" s="114" t="s">
        <v>24</v>
      </c>
      <c r="D11" s="100" t="s">
        <v>25</v>
      </c>
      <c r="E11" s="114" t="s">
        <v>24</v>
      </c>
      <c r="F11" s="107" t="s">
        <v>43</v>
      </c>
      <c r="G11" s="123" cm="1">
        <f t="array" ref="G11">+_xlfn.IFS(F11="Improbable",1,F11="Raro",2,F11="Posible",3,F11="Probable",4,F11="Casi Seguro",5,F11=" ","NI")</f>
        <v>2</v>
      </c>
      <c r="H11" s="107" t="s">
        <v>54</v>
      </c>
      <c r="I11" s="123" cm="1">
        <f t="array" ref="I11">+_xlfn.IFS(H11="Insignificante",1,H11="Leve",2,H11="Moderado",3,H11="Crítico",4,H11="Catastrófico",5,H11=" ","NI")</f>
        <v>1</v>
      </c>
      <c r="J11" s="107">
        <f>+G11*I11</f>
        <v>2</v>
      </c>
      <c r="K11" s="107" t="str" cm="1">
        <f t="array" ref="K11">+_xlfn.IFS(J11&lt;1," ",J11&lt;6,"Aceptable",J11&lt;10,"Significativo",J11&lt;13,"Moderado",J11&lt;17,"Crítico",J11&gt;=17,"Catastrófico")</f>
        <v>Aceptable</v>
      </c>
      <c r="L11" s="100" t="s">
        <v>27</v>
      </c>
      <c r="M11" s="100" t="s">
        <v>31</v>
      </c>
      <c r="N11" s="100" t="s">
        <v>34</v>
      </c>
      <c r="O11" s="100" t="s">
        <v>30</v>
      </c>
      <c r="P11" s="211">
        <f>IF(AND(M11="",N11="",O11=""),"",IF(OR(M11="",N11="",O11=""),1,IF(OR(M11="No determinado",N11="No determinado",O11="No determinado"),1,VLOOKUP(M11&amp;N11&amp;O11,Criterios!$J$3:$N$30,5,FALSE))))</f>
        <v>3</v>
      </c>
      <c r="Q11" s="113" t="str" cm="1">
        <f t="array" ref="Q11">+_xlfn.IFS(P11=1,"Deficiente",P11=2,"Regular",P11=3,"Bueno",P11=4,"Muy Bueno",P11=5,"Óptimo")</f>
        <v>Bueno</v>
      </c>
      <c r="R11" s="212">
        <f>+J11/P11</f>
        <v>0.66666666666666663</v>
      </c>
      <c r="S11" s="213" t="str" cm="1">
        <f t="array" ref="S11">+_xlfn.IFS(R11&lt;6,"Aceptable",R11&lt;10,"Significativo",R11&lt;13,"Moderado",R11&lt;17,"Crítico",R11&gt;=17,"Catastrófico")</f>
        <v>Aceptable</v>
      </c>
      <c r="T11" s="214"/>
      <c r="W11" s="279"/>
      <c r="X11" s="280"/>
      <c r="Y11" s="280"/>
      <c r="Z11" s="271" t="s">
        <v>146</v>
      </c>
      <c r="AA11" s="262"/>
      <c r="AB11" s="262"/>
      <c r="AC11" s="262"/>
      <c r="AD11" s="262"/>
      <c r="AE11" s="262"/>
      <c r="AF11" s="262"/>
      <c r="AG11" s="179"/>
    </row>
    <row r="12" spans="1:40" ht="21" x14ac:dyDescent="0.3">
      <c r="A12" s="108">
        <f>A11+1</f>
        <v>2</v>
      </c>
      <c r="B12" s="205" t="s">
        <v>155</v>
      </c>
      <c r="C12" s="101"/>
      <c r="D12" s="100"/>
      <c r="E12" s="102"/>
      <c r="F12" s="107" t="s">
        <v>43</v>
      </c>
      <c r="G12" s="123" cm="1">
        <f t="array" ref="G12">+_xlfn.IFS(F12="Improbable",1,F12="Raro",2,F12="Posible",3,F12="Probable",4,F12="Casi Seguro",5,F12=" ","NI")</f>
        <v>2</v>
      </c>
      <c r="H12" s="107" t="s">
        <v>51</v>
      </c>
      <c r="I12" s="123" cm="1">
        <f t="array" ref="I12">+_xlfn.IFS(H12="Insignificante",1,H12="Leve",2,H12="Moderado",3,H12="Crítico",4,H12="Catastrófico",5,H12=" ","NI")</f>
        <v>2</v>
      </c>
      <c r="J12" s="107">
        <f t="shared" ref="J12:J30" si="0">+G12*I12</f>
        <v>4</v>
      </c>
      <c r="K12" s="107" t="str" cm="1">
        <f t="array" ref="K12">+_xlfn.IFS(J12&lt;1," ",J12&lt;6,"Aceptable",J12&lt;10,"Significativo",J12&lt;13,"Moderado",J12&lt;17,"Crítico",J12&gt;=17,"Catastrófico")</f>
        <v>Aceptable</v>
      </c>
      <c r="L12" s="102"/>
      <c r="M12" s="100" t="s">
        <v>28</v>
      </c>
      <c r="N12" s="100" t="s">
        <v>34</v>
      </c>
      <c r="O12" s="100" t="s">
        <v>45</v>
      </c>
      <c r="P12" s="211">
        <f>IF(AND(M12="",N12="",O12=""),"",IF(OR(M12="",N12="",O12=""),1,IF(OR(M12="No determinado",N12="No determinado",O12="No determinado"),1,VLOOKUP(M12&amp;N12&amp;O12,Criterios!$J$3:$N$30,5,FALSE))))</f>
        <v>5</v>
      </c>
      <c r="Q12" s="113" t="str" cm="1">
        <f t="array" ref="Q12">+_xlfn.IFS(P12=1,"Deficiente",P12=2,"Regular",P12=3,"Bueno",P12=4,"Muy Bueno",P12=5,"Óptimo")</f>
        <v>Óptimo</v>
      </c>
      <c r="R12" s="212">
        <f>+J12/P12</f>
        <v>0.8</v>
      </c>
      <c r="S12" s="213" t="str" cm="1">
        <f t="array" ref="S12">+_xlfn.IFS(R12&lt;6,"Aceptable",R12&lt;10,"Significativo",R12&lt;13,"Moderado",R12&lt;17,"Crítico",R12&gt;=17,"Catastrófico")</f>
        <v>Aceptable</v>
      </c>
      <c r="T12" s="215"/>
      <c r="W12" s="180"/>
      <c r="X12" s="166">
        <f>+COUNTIF($S$11:$S$30,"Aceptable")</f>
        <v>7</v>
      </c>
      <c r="Y12" s="155"/>
      <c r="Z12" s="271"/>
      <c r="AA12" s="262"/>
      <c r="AB12" s="262"/>
      <c r="AC12" s="262"/>
      <c r="AD12" s="262"/>
      <c r="AE12" s="262"/>
      <c r="AF12" s="262"/>
      <c r="AG12" s="179"/>
    </row>
    <row r="13" spans="1:40" ht="29.4" thickBot="1" x14ac:dyDescent="0.35">
      <c r="A13" s="108">
        <f t="shared" ref="A13:A30" si="1">A12+1</f>
        <v>3</v>
      </c>
      <c r="B13" s="205" t="s">
        <v>156</v>
      </c>
      <c r="C13" s="101"/>
      <c r="D13" s="100"/>
      <c r="E13" s="102"/>
      <c r="F13" s="107" t="s">
        <v>53</v>
      </c>
      <c r="G13" s="123" cm="1">
        <f t="array" ref="G13">+_xlfn.IFS(F13="Improbable",1,F13="Raro",2,F13="Posible",3,F13="Probable",4,F13="Casi Seguro",5,F13=" ","NI")</f>
        <v>5</v>
      </c>
      <c r="H13" s="107" t="s">
        <v>51</v>
      </c>
      <c r="I13" s="123" cm="1">
        <f t="array" ref="I13">+_xlfn.IFS(H13="Insignificante",1,H13="Leve",2,H13="Moderado",3,H13="Crítico",4,H13="Catastrófico",5,H13=" ","NI")</f>
        <v>2</v>
      </c>
      <c r="J13" s="107">
        <f>+G13*I13</f>
        <v>10</v>
      </c>
      <c r="K13" s="107" t="str" cm="1">
        <f t="array" ref="K13">+_xlfn.IFS(J13&lt;1," ",J13&lt;6,"Aceptable",J13&lt;10,"Significativo",J13&lt;13,"Moderado",J13&lt;17,"Crítico",J13&gt;=17,"Catastrófico")</f>
        <v>Moderado</v>
      </c>
      <c r="L13" s="102"/>
      <c r="M13" s="100" t="s">
        <v>60</v>
      </c>
      <c r="N13" s="100" t="s">
        <v>80</v>
      </c>
      <c r="O13" s="100" t="s">
        <v>30</v>
      </c>
      <c r="P13" s="211">
        <f>IF(AND(M13="",N13="",O13=""),"",IF(OR(M13="",N13="",O13=""),1,IF(OR(M13="No determinado",N13="No determinado",O13="No determinado"),1,VLOOKUP(M13&amp;N13&amp;O13,Criterios!$J$3:$N$30,5,FALSE))))</f>
        <v>1</v>
      </c>
      <c r="Q13" s="113" t="str" cm="1">
        <f t="array" ref="Q13">+_xlfn.IFS(P13=1,"Deficiente",P13=2,"Regular",P13=3,"Bueno",P13=4,"Muy Bueno",P13=5,"Óptimo")</f>
        <v>Deficiente</v>
      </c>
      <c r="R13" s="212">
        <f>+J13/P13</f>
        <v>10</v>
      </c>
      <c r="S13" s="213" t="str" cm="1">
        <f t="array" ref="S13">+_xlfn.IFS(R13&lt;6,"Aceptable",R13&lt;10,"Significativo",R13&lt;13,"Moderado",R13&lt;17,"Crítico",R13&gt;=17,"Catastrófico")</f>
        <v>Moderado</v>
      </c>
      <c r="T13" s="215"/>
      <c r="W13" s="181"/>
      <c r="X13" s="156"/>
      <c r="Y13" s="156"/>
      <c r="Z13" s="196"/>
      <c r="AA13" s="172"/>
      <c r="AB13" s="172"/>
      <c r="AC13" s="172"/>
      <c r="AD13" s="172"/>
      <c r="AE13" s="172"/>
      <c r="AF13" s="172"/>
      <c r="AG13" s="197"/>
    </row>
    <row r="14" spans="1:40" ht="21" x14ac:dyDescent="0.3">
      <c r="A14" s="108">
        <f t="shared" si="1"/>
        <v>4</v>
      </c>
      <c r="B14" s="205"/>
      <c r="C14" s="102"/>
      <c r="D14" s="100"/>
      <c r="E14" s="102" t="str">
        <f>IFERROR(VLOOKUP(A14,BD!#REF!,2,0),"")</f>
        <v/>
      </c>
      <c r="F14" s="107" t="s">
        <v>50</v>
      </c>
      <c r="G14" s="123" cm="1">
        <f t="array" ref="G14">+_xlfn.IFS(F14="Improbable",1,F14="Raro",2,F14="Posible",3,F14="Probable",4,F14="Casi Seguro",5,F14=" ","NI")</f>
        <v>4</v>
      </c>
      <c r="H14" s="107" t="s">
        <v>54</v>
      </c>
      <c r="I14" s="123" cm="1">
        <f t="array" ref="I14">+_xlfn.IFS(H14="Insignificante",1,H14="Leve",2,H14="Moderado",3,H14="Crítico",4,H14="Catastrófico",5,H14=" ","NI")</f>
        <v>1</v>
      </c>
      <c r="J14" s="107">
        <f>+G14*I14</f>
        <v>4</v>
      </c>
      <c r="K14" s="107" t="str" cm="1">
        <f t="array" ref="K14">+_xlfn.IFS(J14&lt;1," ",J14&lt;6,"Aceptable",J14&lt;10,"Significativo",J14&lt;13,"Moderado",J14&lt;17,"Crítico",J14&gt;=17,"Catastrófico")</f>
        <v>Aceptable</v>
      </c>
      <c r="L14" s="102"/>
      <c r="M14" s="100" t="s">
        <v>28</v>
      </c>
      <c r="N14" s="100" t="s">
        <v>80</v>
      </c>
      <c r="O14" s="100" t="s">
        <v>45</v>
      </c>
      <c r="P14" s="211">
        <f>IF(AND(M14="",N14="",O14=""),"",IF(OR(M14="",N14="",O14=""),1,IF(OR(M14="No determinado",N14="No determinado",O14="No determinado"),1,VLOOKUP(M14&amp;N14&amp;O14,Criterios!$J$3:$N$30,5,FALSE))))</f>
        <v>4</v>
      </c>
      <c r="Q14" s="113" t="str" cm="1">
        <f t="array" ref="Q14">+_xlfn.IFS(P14=1,"Deficiente",P14=2,"Regular",P14=3,"Bueno",P14=4,"Muy Bueno",P14=5,"Óptimo")</f>
        <v>Muy Bueno</v>
      </c>
      <c r="R14" s="212">
        <f>+J14/P14</f>
        <v>1</v>
      </c>
      <c r="S14" s="213" t="str" cm="1">
        <f t="array" ref="S14">+_xlfn.IFS(R14&lt;6,"Aceptable",R14&lt;10,"Significativo",R14&lt;13,"Moderado",R14&lt;17,"Crítico",R14&gt;=17,"Catastrófico")</f>
        <v>Aceptable</v>
      </c>
      <c r="T14" s="215"/>
      <c r="W14" s="182"/>
      <c r="X14" s="157"/>
      <c r="Y14" s="157"/>
      <c r="Z14" s="198"/>
      <c r="AA14" s="173"/>
      <c r="AB14" s="173"/>
      <c r="AC14" s="173"/>
      <c r="AD14" s="173"/>
      <c r="AE14" s="173"/>
      <c r="AF14" s="173"/>
      <c r="AG14" s="199"/>
    </row>
    <row r="15" spans="1:40" ht="44.4" customHeight="1" x14ac:dyDescent="0.3">
      <c r="A15" s="108">
        <f t="shared" si="1"/>
        <v>5</v>
      </c>
      <c r="B15" s="205"/>
      <c r="C15" s="102"/>
      <c r="D15" s="100"/>
      <c r="E15" s="102" t="str">
        <f>IFERROR(VLOOKUP(A15,BD!#REF!,2,0),"")</f>
        <v/>
      </c>
      <c r="F15" s="107" t="s">
        <v>39</v>
      </c>
      <c r="G15" s="123" cm="1">
        <f t="array" ref="G15">+_xlfn.IFS(F15="Improbable",1,F15="Raro",2,F15="Posible",3,F15="Probable",4,F15="Casi Seguro",5,F15=" ","NI")</f>
        <v>1</v>
      </c>
      <c r="H15" s="107" t="s">
        <v>48</v>
      </c>
      <c r="I15" s="123" cm="1">
        <f t="array" ref="I15">+_xlfn.IFS(H15="Insignificante",1,H15="Leve",2,H15="Moderado",3,H15="Crítico",4,H15="Catastrófico",5,H15=" ","NI")</f>
        <v>3</v>
      </c>
      <c r="J15" s="107">
        <f t="shared" si="0"/>
        <v>3</v>
      </c>
      <c r="K15" s="107" t="str" cm="1">
        <f t="array" ref="K15">+_xlfn.IFS(J15&lt;1," ",J15&lt;6,"Aceptable",J15&lt;10,"Significativo",J15&lt;13,"Moderado",J15&lt;17,"Crítico",J15&gt;=17,"Catastrófico")</f>
        <v>Aceptable</v>
      </c>
      <c r="L15" s="102"/>
      <c r="M15" s="100" t="s">
        <v>31</v>
      </c>
      <c r="N15" s="100" t="s">
        <v>34</v>
      </c>
      <c r="O15" s="100" t="s">
        <v>45</v>
      </c>
      <c r="P15" s="211">
        <f>IF(AND(M15="",N15="",O15=""),"",IF(OR(M15="",N15="",O15=""),1,IF(OR(M15="No determinado",N15="No determinado",O15="No determinado"),1,VLOOKUP(M15&amp;N15&amp;O15,Criterios!$J$3:$N$30,5,FALSE))))</f>
        <v>4</v>
      </c>
      <c r="Q15" s="113" t="str" cm="1">
        <f t="array" ref="Q15">+_xlfn.IFS(P15=1,"Deficiente",P15=2,"Regular",P15=3,"Bueno",P15=4,"Muy Bueno",P15=5,"Óptimo")</f>
        <v>Muy Bueno</v>
      </c>
      <c r="R15" s="212">
        <f t="shared" ref="R15:R30" si="2">+J15/P15</f>
        <v>0.75</v>
      </c>
      <c r="S15" s="213" t="str" cm="1">
        <f t="array" ref="S15">+_xlfn.IFS(R15&lt;6,"Aceptable",R15&lt;10,"Significativo",R15&lt;13,"Moderado",R15&lt;17,"Crítico",R15&gt;=17,"Catastrófico")</f>
        <v>Aceptable</v>
      </c>
      <c r="T15" s="215"/>
      <c r="W15" s="273" t="s">
        <v>147</v>
      </c>
      <c r="X15" s="274"/>
      <c r="Y15" s="274"/>
      <c r="Z15" s="271" t="s">
        <v>145</v>
      </c>
      <c r="AA15" s="262"/>
      <c r="AB15" s="262"/>
      <c r="AC15" s="262"/>
      <c r="AD15" s="262"/>
      <c r="AE15" s="262"/>
      <c r="AF15" s="262"/>
      <c r="AG15" s="263"/>
    </row>
    <row r="16" spans="1:40" ht="21" x14ac:dyDescent="0.3">
      <c r="A16" s="108">
        <f t="shared" si="1"/>
        <v>6</v>
      </c>
      <c r="B16" s="205"/>
      <c r="C16" s="102"/>
      <c r="D16" s="100"/>
      <c r="E16" s="102" t="str">
        <f>IFERROR(VLOOKUP(A16,BD!#REF!,2,0),"")</f>
        <v/>
      </c>
      <c r="F16" s="107" t="s">
        <v>47</v>
      </c>
      <c r="G16" s="123" cm="1">
        <f t="array" ref="G16">+_xlfn.IFS(F16="Improbable",1,F16="Raro",2,F16="Posible",3,F16="Probable",4,F16="Casi Seguro",5,F16=" ","NI")</f>
        <v>3</v>
      </c>
      <c r="H16" s="107" t="s">
        <v>54</v>
      </c>
      <c r="I16" s="123" cm="1">
        <f t="array" ref="I16">+_xlfn.IFS(H16="Insignificante",1,H16="Leve",2,H16="Moderado",3,H16="Crítico",4,H16="Catastrófico",5,H16=" ","NI")</f>
        <v>1</v>
      </c>
      <c r="J16" s="107">
        <f t="shared" si="0"/>
        <v>3</v>
      </c>
      <c r="K16" s="107" t="str" cm="1">
        <f t="array" ref="K16">+_xlfn.IFS(J16&lt;1," ",J16&lt;6,"Aceptable",J16&lt;10,"Significativo",J16&lt;13,"Moderado",J16&lt;17,"Crítico",J16&gt;=17,"Catastrófico")</f>
        <v>Aceptable</v>
      </c>
      <c r="L16" s="102"/>
      <c r="M16" s="100" t="s">
        <v>28</v>
      </c>
      <c r="N16" s="100" t="s">
        <v>34</v>
      </c>
      <c r="O16" s="100" t="s">
        <v>45</v>
      </c>
      <c r="P16" s="211">
        <f>IF(AND(M16="",N16="",O16=""),"",IF(OR(M16="",N16="",O16=""),1,IF(OR(M16="No determinado",N16="No determinado",O16="No determinado"),1,VLOOKUP(M16&amp;N16&amp;O16,Criterios!$J$3:$N$30,5,FALSE))))</f>
        <v>5</v>
      </c>
      <c r="Q16" s="113" t="str" cm="1">
        <f t="array" ref="Q16">+_xlfn.IFS(P16=1,"Deficiente",P16=2,"Regular",P16=3,"Bueno",P16=4,"Muy Bueno",P16=5,"Óptimo")</f>
        <v>Óptimo</v>
      </c>
      <c r="R16" s="212">
        <f t="shared" si="2"/>
        <v>0.6</v>
      </c>
      <c r="S16" s="213" t="str" cm="1">
        <f t="array" ref="S16">+_xlfn.IFS(R16&lt;6,"Aceptable",R16&lt;10,"Significativo",R16&lt;13,"Moderado",R16&lt;17,"Crítico",R16&gt;=17,"Catastrófico")</f>
        <v>Aceptable</v>
      </c>
      <c r="T16" s="215"/>
      <c r="W16" s="183"/>
      <c r="X16" s="158"/>
      <c r="Y16" s="158"/>
      <c r="Z16" s="271"/>
      <c r="AA16" s="262"/>
      <c r="AB16" s="262"/>
      <c r="AC16" s="262"/>
      <c r="AD16" s="262"/>
      <c r="AE16" s="262"/>
      <c r="AF16" s="262"/>
      <c r="AG16" s="263"/>
    </row>
    <row r="17" spans="1:33" ht="21" x14ac:dyDescent="0.3">
      <c r="A17" s="108">
        <f t="shared" si="1"/>
        <v>7</v>
      </c>
      <c r="B17" s="205"/>
      <c r="C17" s="102"/>
      <c r="D17" s="100"/>
      <c r="E17" s="102" t="str">
        <f>IFERROR(VLOOKUP(A17,BD!#REF!,2,0),"")</f>
        <v/>
      </c>
      <c r="F17" s="107" t="s">
        <v>47</v>
      </c>
      <c r="G17" s="123" cm="1">
        <f t="array" ref="G17">+_xlfn.IFS(F17="Improbable",1,F17="Raro",2,F17="Posible",3,F17="Probable",4,F17="Casi Seguro",5,F17=" ","NI")</f>
        <v>3</v>
      </c>
      <c r="H17" s="107" t="s">
        <v>44</v>
      </c>
      <c r="I17" s="123" cm="1">
        <f t="array" ref="I17">+_xlfn.IFS(H17="Insignificante",1,H17="Leve",2,H17="Moderado",3,H17="Crítico",4,H17="Catastrófico",5,H17=" ","NI")</f>
        <v>4</v>
      </c>
      <c r="J17" s="107">
        <f t="shared" si="0"/>
        <v>12</v>
      </c>
      <c r="K17" s="107" t="str" cm="1">
        <f t="array" ref="K17">+_xlfn.IFS(J17&lt;1," ",J17&lt;6,"Aceptable",J17&lt;10,"Significativo",J17&lt;13,"Moderado",J17&lt;17,"Crítico",J17&gt;=17,"Catastrófico")</f>
        <v>Moderado</v>
      </c>
      <c r="L17" s="102"/>
      <c r="M17" s="100" t="s">
        <v>31</v>
      </c>
      <c r="N17" s="100" t="s">
        <v>80</v>
      </c>
      <c r="O17" s="100" t="s">
        <v>32</v>
      </c>
      <c r="P17" s="211">
        <f>IF(AND(M17="",N17="",O17=""),"",IF(OR(M17="",N17="",O17=""),1,IF(OR(M17="No determinado",N17="No determinado",O17="No determinado"),1,VLOOKUP(M17&amp;N17&amp;O17,Criterios!$J$3:$N$30,5,FALSE))))</f>
        <v>2</v>
      </c>
      <c r="Q17" s="113" t="str" cm="1">
        <f t="array" ref="Q17">+_xlfn.IFS(P17=1,"Deficiente",P17=2,"Regular",P17=3,"Bueno",P17=4,"Muy Bueno",P17=5,"Óptimo")</f>
        <v>Regular</v>
      </c>
      <c r="R17" s="212">
        <f t="shared" si="2"/>
        <v>6</v>
      </c>
      <c r="S17" s="213" t="str" cm="1">
        <f t="array" ref="S17">+_xlfn.IFS(R17&lt;6,"Aceptable",R17&lt;10,"Significativo",R17&lt;13,"Moderado",R17&lt;17,"Crítico",R17&gt;=17,"Catastrófico")</f>
        <v>Significativo</v>
      </c>
      <c r="T17" s="215"/>
      <c r="W17" s="183"/>
      <c r="X17" s="168">
        <f>+COUNTIF($S$11:$S$30,"Significativo")</f>
        <v>9</v>
      </c>
      <c r="Y17" s="158"/>
      <c r="Z17" s="200"/>
      <c r="AA17" s="175"/>
      <c r="AB17" s="175"/>
      <c r="AC17" s="175"/>
      <c r="AD17" s="175"/>
      <c r="AE17" s="175"/>
      <c r="AF17" s="175"/>
      <c r="AG17" s="184"/>
    </row>
    <row r="18" spans="1:33" ht="21.6" thickBot="1" x14ac:dyDescent="0.35">
      <c r="A18" s="108">
        <f t="shared" si="1"/>
        <v>8</v>
      </c>
      <c r="B18" s="205"/>
      <c r="C18" s="102"/>
      <c r="D18" s="100"/>
      <c r="E18" s="102" t="str">
        <f>IFERROR(VLOOKUP(A18,BD!#REF!,2,0),"")</f>
        <v/>
      </c>
      <c r="F18" s="107" t="s">
        <v>47</v>
      </c>
      <c r="G18" s="123" cm="1">
        <f t="array" ref="G18">+_xlfn.IFS(F18="Improbable",1,F18="Raro",2,F18="Posible",3,F18="Probable",4,F18="Casi Seguro",5,F18=" ","NI")</f>
        <v>3</v>
      </c>
      <c r="H18" s="107" t="s">
        <v>48</v>
      </c>
      <c r="I18" s="123" cm="1">
        <f t="array" ref="I18">+_xlfn.IFS(H18="Insignificante",1,H18="Leve",2,H18="Moderado",3,H18="Crítico",4,H18="Catastrófico",5,H18=" ","NI")</f>
        <v>3</v>
      </c>
      <c r="J18" s="107">
        <f t="shared" si="0"/>
        <v>9</v>
      </c>
      <c r="K18" s="107" t="str" cm="1">
        <f t="array" ref="K18">+_xlfn.IFS(J18&lt;1," ",J18&lt;6,"Aceptable",J18&lt;10,"Significativo",J18&lt;13,"Moderado",J18&lt;17,"Crítico",J18&gt;=17,"Catastrófico")</f>
        <v>Significativo</v>
      </c>
      <c r="L18" s="102" t="str">
        <f>IFERROR(VLOOKUP(A18,BD!#REF!,2,0),"")</f>
        <v/>
      </c>
      <c r="M18" s="100" t="s">
        <v>31</v>
      </c>
      <c r="N18" s="100" t="s">
        <v>60</v>
      </c>
      <c r="O18" s="100" t="s">
        <v>32</v>
      </c>
      <c r="P18" s="211">
        <f>IF(AND(M18="",N18="",O18=""),"",IF(OR(M18="",N18="",O18=""),1,IF(OR(M18="No determinado",N18="No determinado",O18="No determinado"),1,VLOOKUP(M18&amp;N18&amp;O18,Criterios!$J$3:$N$30,5,FALSE))))</f>
        <v>1</v>
      </c>
      <c r="Q18" s="113" t="str" cm="1">
        <f t="array" ref="Q18">+_xlfn.IFS(P18=1,"Deficiente",P18=2,"Regular",P18=3,"Bueno",P18=4,"Muy Bueno",P18=5,"Óptimo")</f>
        <v>Deficiente</v>
      </c>
      <c r="R18" s="212">
        <f t="shared" si="2"/>
        <v>9</v>
      </c>
      <c r="S18" s="213" t="str" cm="1">
        <f t="array" ref="S18">+_xlfn.IFS(R18&lt;6,"Aceptable",R18&lt;10,"Significativo",R18&lt;13,"Moderado",R18&lt;17,"Crítico",R18&gt;=17,"Catastrófico")</f>
        <v>Significativo</v>
      </c>
      <c r="T18" s="215"/>
      <c r="W18" s="185"/>
      <c r="X18" s="159"/>
      <c r="Y18" s="159"/>
      <c r="Z18" s="201"/>
      <c r="AA18" s="176"/>
      <c r="AB18" s="176"/>
      <c r="AC18" s="176"/>
      <c r="AD18" s="176"/>
      <c r="AE18" s="176"/>
      <c r="AF18" s="176"/>
      <c r="AG18" s="202"/>
    </row>
    <row r="19" spans="1:33" ht="14.4" customHeight="1" x14ac:dyDescent="0.3">
      <c r="A19" s="108">
        <f t="shared" si="1"/>
        <v>9</v>
      </c>
      <c r="B19" s="205"/>
      <c r="C19" s="102"/>
      <c r="D19" s="100"/>
      <c r="E19" s="102" t="str">
        <f>IFERROR(VLOOKUP(A19,BD!#REF!,2,0),"")</f>
        <v/>
      </c>
      <c r="F19" s="107" t="s">
        <v>50</v>
      </c>
      <c r="G19" s="123" cm="1">
        <f t="array" ref="G19">+_xlfn.IFS(F19="Improbable",1,F19="Raro",2,F19="Posible",3,F19="Probable",4,F19="Casi Seguro",5,F19=" ","NI")</f>
        <v>4</v>
      </c>
      <c r="H19" s="107" t="s">
        <v>33</v>
      </c>
      <c r="I19" s="123" cm="1">
        <f t="array" ref="I19">+_xlfn.IFS(H19="Insignificante",1,H19="Leve",2,H19="Moderado",3,H19="Crítico",4,H19="Catastrófico",5,H19=" ","NI")</f>
        <v>5</v>
      </c>
      <c r="J19" s="107">
        <f t="shared" si="0"/>
        <v>20</v>
      </c>
      <c r="K19" s="107" t="str" cm="1">
        <f t="array" ref="K19">+_xlfn.IFS(J19&lt;1," ",J19&lt;6,"Aceptable",J19&lt;10,"Significativo",J19&lt;13,"Moderado",J19&lt;17,"Crítico",J19&gt;=17,"Catastrófico")</f>
        <v>Catastrófico</v>
      </c>
      <c r="L19" s="102" t="str">
        <f>IFERROR(VLOOKUP(A19,BD!#REF!,2,0),"")</f>
        <v/>
      </c>
      <c r="M19" s="100" t="s">
        <v>57</v>
      </c>
      <c r="N19" s="100" t="s">
        <v>29</v>
      </c>
      <c r="O19" s="100" t="s">
        <v>45</v>
      </c>
      <c r="P19" s="211">
        <f>IF(AND(M19="",N19="",O19=""),"",IF(OR(M19="",N19="",O19=""),1,IF(OR(M19="No determinado",N19="No determinado",O19="No determinado"),1,VLOOKUP(M19&amp;N19&amp;O19,Criterios!$J$3:$N$30,5,FALSE))))</f>
        <v>2</v>
      </c>
      <c r="Q19" s="113" t="str" cm="1">
        <f t="array" ref="Q19">+_xlfn.IFS(P19=1,"Deficiente",P19=2,"Regular",P19=3,"Bueno",P19=4,"Muy Bueno",P19=5,"Óptimo")</f>
        <v>Regular</v>
      </c>
      <c r="R19" s="212">
        <f t="shared" si="2"/>
        <v>10</v>
      </c>
      <c r="S19" s="213" t="str" cm="1">
        <f t="array" ref="S19">+_xlfn.IFS(R19&lt;6,"Aceptable",R19&lt;10,"Significativo",R19&lt;13,"Moderado",R19&lt;17,"Crítico",R19&gt;=17,"Catastrófico")</f>
        <v>Moderado</v>
      </c>
      <c r="T19" s="215"/>
      <c r="W19" s="281" t="s">
        <v>149</v>
      </c>
      <c r="X19" s="282"/>
      <c r="Y19" s="283"/>
      <c r="Z19" s="174"/>
      <c r="AA19" s="175"/>
      <c r="AB19" s="175"/>
      <c r="AC19" s="175"/>
      <c r="AD19" s="175"/>
      <c r="AE19" s="175"/>
      <c r="AF19" s="175"/>
      <c r="AG19" s="184"/>
    </row>
    <row r="20" spans="1:33" ht="15.6" customHeight="1" x14ac:dyDescent="0.3">
      <c r="A20" s="108">
        <f t="shared" si="1"/>
        <v>10</v>
      </c>
      <c r="B20" s="205"/>
      <c r="C20" s="102"/>
      <c r="D20" s="100"/>
      <c r="E20" s="102" t="str">
        <f>IFERROR(VLOOKUP(A20,BD!#REF!,2,0),"")</f>
        <v/>
      </c>
      <c r="F20" s="107" t="s">
        <v>43</v>
      </c>
      <c r="G20" s="123" cm="1">
        <f t="array" ref="G20">+_xlfn.IFS(F20="Improbable",1,F20="Raro",2,F20="Posible",3,F20="Probable",4,F20="Casi Seguro",5,F20=" ","NI")</f>
        <v>2</v>
      </c>
      <c r="H20" s="107" t="s">
        <v>48</v>
      </c>
      <c r="I20" s="123" cm="1">
        <f t="array" ref="I20">+_xlfn.IFS(H20="Insignificante",1,H20="Leve",2,H20="Moderado",3,H20="Crítico",4,H20="Catastrófico",5,H20=" ","NI")</f>
        <v>3</v>
      </c>
      <c r="J20" s="107">
        <f t="shared" si="0"/>
        <v>6</v>
      </c>
      <c r="K20" s="107" t="str" cm="1">
        <f t="array" ref="K20">+_xlfn.IFS(J20&lt;1," ",J20&lt;6,"Aceptable",J20&lt;10,"Significativo",J20&lt;13,"Moderado",J20&lt;17,"Crítico",J20&gt;=17,"Catastrófico")</f>
        <v>Significativo</v>
      </c>
      <c r="L20" s="102" t="str">
        <f>IFERROR(VLOOKUP(A20,BD!#REF!,2,0),"")</f>
        <v/>
      </c>
      <c r="M20" s="100" t="s">
        <v>28</v>
      </c>
      <c r="N20" s="100" t="s">
        <v>80</v>
      </c>
      <c r="O20" s="100" t="s">
        <v>32</v>
      </c>
      <c r="P20" s="211">
        <f>IF(AND(M20="",N20="",O20=""),"",IF(OR(M20="",N20="",O20=""),1,IF(OR(M20="No determinado",N20="No determinado",O20="No determinado"),1,VLOOKUP(M20&amp;N20&amp;O20,Criterios!$J$3:$N$30,5,FALSE))))</f>
        <v>1</v>
      </c>
      <c r="Q20" s="113" t="str" cm="1">
        <f t="array" ref="Q20">+_xlfn.IFS(P20=1,"Deficiente",P20=2,"Regular",P20=3,"Bueno",P20=4,"Muy Bueno",P20=5,"Óptimo")</f>
        <v>Deficiente</v>
      </c>
      <c r="R20" s="212">
        <f t="shared" si="2"/>
        <v>6</v>
      </c>
      <c r="S20" s="213" t="str" cm="1">
        <f t="array" ref="S20">+_xlfn.IFS(R20&lt;6,"Aceptable",R20&lt;10,"Significativo",R20&lt;13,"Moderado",R20&lt;17,"Crítico",R20&gt;=17,"Catastrófico")</f>
        <v>Significativo</v>
      </c>
      <c r="T20" s="215"/>
      <c r="W20" s="284"/>
      <c r="X20" s="285"/>
      <c r="Y20" s="286"/>
      <c r="Z20" s="261" t="s">
        <v>144</v>
      </c>
      <c r="AA20" s="262"/>
      <c r="AB20" s="262"/>
      <c r="AC20" s="262"/>
      <c r="AD20" s="262"/>
      <c r="AE20" s="262"/>
      <c r="AF20" s="262"/>
      <c r="AG20" s="263"/>
    </row>
    <row r="21" spans="1:33" ht="21" customHeight="1" x14ac:dyDescent="0.3">
      <c r="A21" s="108">
        <f t="shared" si="1"/>
        <v>11</v>
      </c>
      <c r="B21" s="205"/>
      <c r="C21" s="102"/>
      <c r="D21" s="100"/>
      <c r="E21" s="102" t="str">
        <f>IFERROR(VLOOKUP(A21,BD!#REF!,2,0),"")</f>
        <v/>
      </c>
      <c r="F21" s="107" t="s">
        <v>47</v>
      </c>
      <c r="G21" s="123" cm="1">
        <f t="array" ref="G21">+_xlfn.IFS(F21="Improbable",1,F21="Raro",2,F21="Posible",3,F21="Probable",4,F21="Casi Seguro",5,F21=" ","NI")</f>
        <v>3</v>
      </c>
      <c r="H21" s="107" t="s">
        <v>33</v>
      </c>
      <c r="I21" s="123" cm="1">
        <f t="array" ref="I21">+_xlfn.IFS(H21="Insignificante",1,H21="Leve",2,H21="Moderado",3,H21="Crítico",4,H21="Catastrófico",5,H21=" ","NI")</f>
        <v>5</v>
      </c>
      <c r="J21" s="107">
        <f t="shared" si="0"/>
        <v>15</v>
      </c>
      <c r="K21" s="107" t="str" cm="1">
        <f t="array" ref="K21">+_xlfn.IFS(J21&lt;1," ",J21&lt;6,"Aceptable",J21&lt;10,"Significativo",J21&lt;13,"Moderado",J21&lt;17,"Crítico",J21&gt;=17,"Catastrófico")</f>
        <v>Crítico</v>
      </c>
      <c r="L21" s="102" t="str">
        <f>IFERROR(VLOOKUP(A21,BD!#REF!,2,0),"")</f>
        <v/>
      </c>
      <c r="M21" s="100" t="s">
        <v>60</v>
      </c>
      <c r="N21" s="100" t="s">
        <v>60</v>
      </c>
      <c r="O21" s="100" t="s">
        <v>60</v>
      </c>
      <c r="P21" s="211">
        <f>IF(AND(M21="",N21="",O21=""),"",IF(OR(M21="",N21="",O21=""),1,IF(OR(M21="No determinado",N21="No determinado",O21="No determinado"),1,VLOOKUP(M21&amp;N21&amp;O21,Criterios!$J$3:$N$30,5,FALSE))))</f>
        <v>1</v>
      </c>
      <c r="Q21" s="113" t="str" cm="1">
        <f t="array" ref="Q21">+_xlfn.IFS(P21=1,"Deficiente",P21=2,"Regular",P21=3,"Bueno",P21=4,"Muy Bueno",P21=5,"Óptimo")</f>
        <v>Deficiente</v>
      </c>
      <c r="R21" s="212">
        <f t="shared" si="2"/>
        <v>15</v>
      </c>
      <c r="S21" s="213" t="str" cm="1">
        <f t="array" ref="S21">+_xlfn.IFS(R21&lt;6,"Aceptable",R21&lt;10,"Significativo",R21&lt;13,"Moderado",R21&lt;17,"Crítico",R21&gt;=17,"Catastrófico")</f>
        <v>Crítico</v>
      </c>
      <c r="T21" s="215"/>
      <c r="W21" s="284"/>
      <c r="X21" s="285"/>
      <c r="Y21" s="286"/>
      <c r="Z21" s="261"/>
      <c r="AA21" s="262"/>
      <c r="AB21" s="262"/>
      <c r="AC21" s="262"/>
      <c r="AD21" s="262"/>
      <c r="AE21" s="262"/>
      <c r="AF21" s="262"/>
      <c r="AG21" s="263"/>
    </row>
    <row r="22" spans="1:33" ht="21" x14ac:dyDescent="0.3">
      <c r="A22" s="108">
        <f t="shared" si="1"/>
        <v>12</v>
      </c>
      <c r="B22" s="205"/>
      <c r="C22" s="102"/>
      <c r="D22" s="100"/>
      <c r="E22" s="102" t="str">
        <f>IFERROR(VLOOKUP(A22,BD!#REF!,2,0),"")</f>
        <v/>
      </c>
      <c r="F22" s="107" t="s">
        <v>53</v>
      </c>
      <c r="G22" s="123" cm="1">
        <f t="array" ref="G22">+_xlfn.IFS(F22="Improbable",1,F22="Raro",2,F22="Posible",3,F22="Probable",4,F22="Casi Seguro",5,F22=" ","NI")</f>
        <v>5</v>
      </c>
      <c r="H22" s="107" t="s">
        <v>48</v>
      </c>
      <c r="I22" s="123" cm="1">
        <f t="array" ref="I22">+_xlfn.IFS(H22="Insignificante",1,H22="Leve",2,H22="Moderado",3,H22="Crítico",4,H22="Catastrófico",5,H22=" ","NI")</f>
        <v>3</v>
      </c>
      <c r="J22" s="107">
        <f t="shared" si="0"/>
        <v>15</v>
      </c>
      <c r="K22" s="107" t="str" cm="1">
        <f t="array" ref="K22">+_xlfn.IFS(J22&lt;1," ",J22&lt;6,"Aceptable",J22&lt;10,"Significativo",J22&lt;13,"Moderado",J22&lt;17,"Crítico",J22&gt;=17,"Catastrófico")</f>
        <v>Crítico</v>
      </c>
      <c r="L22" s="102" t="str">
        <f>IFERROR(VLOOKUP(A22,BD!#REF!,2,0),"")</f>
        <v/>
      </c>
      <c r="M22" s="100" t="s">
        <v>57</v>
      </c>
      <c r="N22" s="100" t="s">
        <v>80</v>
      </c>
      <c r="O22" s="100" t="s">
        <v>45</v>
      </c>
      <c r="P22" s="211">
        <f>IF(AND(M22="",N22="",O22=""),"",IF(OR(M22="",N22="",O22=""),1,IF(OR(M22="No determinado",N22="No determinado",O22="No determinado"),1,VLOOKUP(M22&amp;N22&amp;O22,Criterios!$J$3:$N$30,5,FALSE))))</f>
        <v>2</v>
      </c>
      <c r="Q22" s="113" t="str" cm="1">
        <f t="array" ref="Q22">+_xlfn.IFS(P22=1,"Deficiente",P22=2,"Regular",P22=3,"Bueno",P22=4,"Muy Bueno",P22=5,"Óptimo")</f>
        <v>Regular</v>
      </c>
      <c r="R22" s="212">
        <f t="shared" si="2"/>
        <v>7.5</v>
      </c>
      <c r="S22" s="213" t="str" cm="1">
        <f t="array" ref="S22">+_xlfn.IFS(R22&lt;6,"Aceptable",R22&lt;10,"Significativo",R22&lt;13,"Moderado",R22&lt;17,"Crítico",R22&gt;=17,"Catastrófico")</f>
        <v>Significativo</v>
      </c>
      <c r="T22" s="215"/>
      <c r="W22" s="186"/>
      <c r="X22" s="167">
        <f>+COUNTIF($S$11:$S$30,"Moderado")</f>
        <v>2</v>
      </c>
      <c r="Y22" s="160"/>
      <c r="Z22" s="261"/>
      <c r="AA22" s="262"/>
      <c r="AB22" s="262"/>
      <c r="AC22" s="262"/>
      <c r="AD22" s="262"/>
      <c r="AE22" s="262"/>
      <c r="AF22" s="262"/>
      <c r="AG22" s="263"/>
    </row>
    <row r="23" spans="1:33" ht="21.6" thickBot="1" x14ac:dyDescent="0.35">
      <c r="A23" s="108">
        <f t="shared" si="1"/>
        <v>13</v>
      </c>
      <c r="B23" s="205"/>
      <c r="C23" s="102"/>
      <c r="D23" s="100"/>
      <c r="E23" s="102" t="str">
        <f>IFERROR(VLOOKUP(A23,BD!#REF!,2,0),"")</f>
        <v/>
      </c>
      <c r="F23" s="107" t="s">
        <v>43</v>
      </c>
      <c r="G23" s="123" cm="1">
        <f t="array" ref="G23">+_xlfn.IFS(F23="Improbable",1,F23="Raro",2,F23="Posible",3,F23="Probable",4,F23="Casi Seguro",5,F23=" ","NI")</f>
        <v>2</v>
      </c>
      <c r="H23" s="107" t="s">
        <v>44</v>
      </c>
      <c r="I23" s="123" cm="1">
        <f t="array" ref="I23">+_xlfn.IFS(H23="Insignificante",1,H23="Leve",2,H23="Moderado",3,H23="Crítico",4,H23="Catastrófico",5,H23=" ","NI")</f>
        <v>4</v>
      </c>
      <c r="J23" s="107">
        <f t="shared" si="0"/>
        <v>8</v>
      </c>
      <c r="K23" s="107" t="str" cm="1">
        <f t="array" ref="K23">+_xlfn.IFS(J23&lt;1," ",J23&lt;6,"Aceptable",J23&lt;10,"Significativo",J23&lt;13,"Moderado",J23&lt;17,"Crítico",J23&gt;=17,"Catastrófico")</f>
        <v>Significativo</v>
      </c>
      <c r="L23" s="102" t="str">
        <f>IFERROR(VLOOKUP(A23,BD!#REF!,2,0),"")</f>
        <v/>
      </c>
      <c r="M23" s="100" t="s">
        <v>57</v>
      </c>
      <c r="N23" s="100" t="s">
        <v>80</v>
      </c>
      <c r="O23" s="100" t="s">
        <v>32</v>
      </c>
      <c r="P23" s="211">
        <f>IF(AND(M23="",N23="",O23=""),"",IF(OR(M23="",N23="",O23=""),1,IF(OR(M23="No determinado",N23="No determinado",O23="No determinado"),1,VLOOKUP(M23&amp;N23&amp;O23,Criterios!$J$3:$N$30,5,FALSE))))</f>
        <v>1</v>
      </c>
      <c r="Q23" s="113" t="str" cm="1">
        <f t="array" ref="Q23">+_xlfn.IFS(P23=1,"Deficiente",P23=2,"Regular",P23=3,"Bueno",P23=4,"Muy Bueno",P23=5,"Óptimo")</f>
        <v>Deficiente</v>
      </c>
      <c r="R23" s="212">
        <f t="shared" si="2"/>
        <v>8</v>
      </c>
      <c r="S23" s="213" t="str" cm="1">
        <f t="array" ref="S23">+_xlfn.IFS(R23&lt;6,"Aceptable",R23&lt;10,"Significativo",R23&lt;13,"Moderado",R23&lt;17,"Crítico",R23&gt;=17,"Catastrófico")</f>
        <v>Significativo</v>
      </c>
      <c r="T23" s="215"/>
      <c r="W23" s="187"/>
      <c r="X23" s="161"/>
      <c r="Y23" s="162"/>
      <c r="Z23" s="154"/>
      <c r="AG23" s="188"/>
    </row>
    <row r="24" spans="1:33" ht="21" customHeight="1" x14ac:dyDescent="0.3">
      <c r="A24" s="108">
        <f t="shared" si="1"/>
        <v>14</v>
      </c>
      <c r="B24" s="205"/>
      <c r="C24" s="102"/>
      <c r="D24" s="100"/>
      <c r="E24" s="102" t="str">
        <f>IFERROR(VLOOKUP(A24,BD!#REF!,2,0),"")</f>
        <v/>
      </c>
      <c r="F24" s="107" t="s">
        <v>43</v>
      </c>
      <c r="G24" s="123" cm="1">
        <f t="array" ref="G24">+_xlfn.IFS(F24="Improbable",1,F24="Raro",2,F24="Posible",3,F24="Probable",4,F24="Casi Seguro",5,F24=" ","NI")</f>
        <v>2</v>
      </c>
      <c r="H24" s="107" t="s">
        <v>48</v>
      </c>
      <c r="I24" s="123" cm="1">
        <f t="array" ref="I24">+_xlfn.IFS(H24="Insignificante",1,H24="Leve",2,H24="Moderado",3,H24="Crítico",4,H24="Catastrófico",5,H24=" ","NI")</f>
        <v>3</v>
      </c>
      <c r="J24" s="107">
        <f t="shared" si="0"/>
        <v>6</v>
      </c>
      <c r="K24" s="107" t="str" cm="1">
        <f t="array" ref="K24">+_xlfn.IFS(J24&lt;1," ",J24&lt;6,"Aceptable",J24&lt;10,"Significativo",J24&lt;13,"Moderado",J24&lt;17,"Crítico",J24&gt;=17,"Catastrófico")</f>
        <v>Significativo</v>
      </c>
      <c r="L24" s="102" t="str">
        <f>IFERROR(VLOOKUP(A24,BD!#REF!,2,0),"")</f>
        <v/>
      </c>
      <c r="M24" s="100" t="s">
        <v>57</v>
      </c>
      <c r="N24" s="100" t="s">
        <v>29</v>
      </c>
      <c r="O24" s="100" t="s">
        <v>32</v>
      </c>
      <c r="P24" s="211">
        <f>IF(AND(M24="",N24="",O24=""),"",IF(OR(M24="",N24="",O24=""),1,IF(OR(M24="No determinado",N24="No determinado",O24="No determinado"),1,VLOOKUP(M24&amp;N24&amp;O24,Criterios!$J$3:$N$30,5,FALSE))))</f>
        <v>1</v>
      </c>
      <c r="Q24" s="113" t="str" cm="1">
        <f t="array" ref="Q24">+_xlfn.IFS(P24=1,"Deficiente",P24=2,"Regular",P24=3,"Bueno",P24=4,"Muy Bueno",P24=5,"Óptimo")</f>
        <v>Deficiente</v>
      </c>
      <c r="R24" s="212">
        <f t="shared" si="2"/>
        <v>6</v>
      </c>
      <c r="S24" s="213" t="str" cm="1">
        <f t="array" ref="S24">+_xlfn.IFS(R24&lt;6,"Aceptable",R24&lt;10,"Significativo",R24&lt;13,"Moderado",R24&lt;17,"Crítico",R24&gt;=17,"Catastrófico")</f>
        <v>Significativo</v>
      </c>
      <c r="T24" s="215"/>
      <c r="W24" s="189"/>
      <c r="X24" s="163"/>
      <c r="Y24" s="163"/>
      <c r="Z24" s="264" t="s">
        <v>143</v>
      </c>
      <c r="AA24" s="265"/>
      <c r="AB24" s="265"/>
      <c r="AC24" s="265"/>
      <c r="AD24" s="265"/>
      <c r="AE24" s="265"/>
      <c r="AF24" s="265"/>
      <c r="AG24" s="266"/>
    </row>
    <row r="25" spans="1:33" ht="15.6" customHeight="1" x14ac:dyDescent="0.3">
      <c r="A25" s="108">
        <f t="shared" si="1"/>
        <v>15</v>
      </c>
      <c r="B25" s="205"/>
      <c r="C25" s="102"/>
      <c r="D25" s="100"/>
      <c r="E25" s="102" t="str">
        <f>IFERROR(VLOOKUP(A25,BD!#REF!,2,0),"")</f>
        <v/>
      </c>
      <c r="F25" s="107" t="s">
        <v>50</v>
      </c>
      <c r="G25" s="123" cm="1">
        <f t="array" ref="G25">+_xlfn.IFS(F25="Improbable",1,F25="Raro",2,F25="Posible",3,F25="Probable",4,F25="Casi Seguro",5,F25=" ","NI")</f>
        <v>4</v>
      </c>
      <c r="H25" s="107" t="s">
        <v>44</v>
      </c>
      <c r="I25" s="123" cm="1">
        <f t="array" ref="I25">+_xlfn.IFS(H25="Insignificante",1,H25="Leve",2,H25="Moderado",3,H25="Crítico",4,H25="Catastrófico",5,H25=" ","NI")</f>
        <v>4</v>
      </c>
      <c r="J25" s="107">
        <f t="shared" si="0"/>
        <v>16</v>
      </c>
      <c r="K25" s="107" t="str" cm="1">
        <f t="array" ref="K25">+_xlfn.IFS(J25&lt;1," ",J25&lt;6,"Aceptable",J25&lt;10,"Significativo",J25&lt;13,"Moderado",J25&lt;17,"Crítico",J25&gt;=17,"Catastrófico")</f>
        <v>Crítico</v>
      </c>
      <c r="L25" s="102" t="str">
        <f>IFERROR(VLOOKUP(A25,BD!#REF!,2,0),"")</f>
        <v/>
      </c>
      <c r="M25" s="100" t="s">
        <v>57</v>
      </c>
      <c r="N25" s="100" t="s">
        <v>80</v>
      </c>
      <c r="O25" s="100" t="s">
        <v>30</v>
      </c>
      <c r="P25" s="211">
        <f>IF(AND(M25="",N25="",O25=""),"",IF(OR(M25="",N25="",O25=""),1,IF(OR(M25="No determinado",N25="No determinado",O25="No determinado"),1,VLOOKUP(M25&amp;N25&amp;O25,Criterios!$J$3:$N$30,5,FALSE))))</f>
        <v>2</v>
      </c>
      <c r="Q25" s="113" t="str" cm="1">
        <f t="array" ref="Q25">+_xlfn.IFS(P25=1,"Deficiente",P25=2,"Regular",P25=3,"Bueno",P25=4,"Muy Bueno",P25=5,"Óptimo")</f>
        <v>Regular</v>
      </c>
      <c r="R25" s="212">
        <f t="shared" si="2"/>
        <v>8</v>
      </c>
      <c r="S25" s="213" t="str" cm="1">
        <f t="array" ref="S25">+_xlfn.IFS(R25&lt;6,"Aceptable",R25&lt;10,"Significativo",R25&lt;13,"Moderado",R25&lt;17,"Crítico",R25&gt;=17,"Catastrófico")</f>
        <v>Significativo</v>
      </c>
      <c r="T25" s="215"/>
      <c r="W25" s="275" t="s">
        <v>150</v>
      </c>
      <c r="X25" s="276"/>
      <c r="Y25" s="276"/>
      <c r="Z25" s="267"/>
      <c r="AA25" s="268"/>
      <c r="AB25" s="268"/>
      <c r="AC25" s="268"/>
      <c r="AD25" s="268"/>
      <c r="AE25" s="268"/>
      <c r="AF25" s="268"/>
      <c r="AG25" s="269"/>
    </row>
    <row r="26" spans="1:33" ht="23.1" customHeight="1" x14ac:dyDescent="0.3">
      <c r="A26" s="108">
        <f t="shared" si="1"/>
        <v>16</v>
      </c>
      <c r="B26" s="205"/>
      <c r="C26" s="102"/>
      <c r="D26" s="100"/>
      <c r="E26" s="102" t="str">
        <f>IFERROR(VLOOKUP(A26,BD!#REF!,2,0),"")</f>
        <v/>
      </c>
      <c r="F26" s="107" t="s">
        <v>53</v>
      </c>
      <c r="G26" s="123" cm="1">
        <f t="array" ref="G26">+_xlfn.IFS(F26="Improbable",1,F26="Raro",2,F26="Posible",3,F26="Probable",4,F26="Casi Seguro",5,F26=" ","NI")</f>
        <v>5</v>
      </c>
      <c r="H26" s="107" t="s">
        <v>44</v>
      </c>
      <c r="I26" s="123" cm="1">
        <f t="array" ref="I26">+_xlfn.IFS(H26="Insignificante",1,H26="Leve",2,H26="Moderado",3,H26="Crítico",4,H26="Catastrófico",5,H26=" ","NI")</f>
        <v>4</v>
      </c>
      <c r="J26" s="107">
        <f t="shared" si="0"/>
        <v>20</v>
      </c>
      <c r="K26" s="107" t="str" cm="1">
        <f t="array" ref="K26">+_xlfn.IFS(J26&lt;1," ",J26&lt;6,"Aceptable",J26&lt;10,"Significativo",J26&lt;13,"Moderado",J26&lt;17,"Crítico",J26&gt;=17,"Catastrófico")</f>
        <v>Catastrófico</v>
      </c>
      <c r="L26" s="102" t="str">
        <f>IFERROR(VLOOKUP(A26,BD!#REF!,2,0),"")</f>
        <v/>
      </c>
      <c r="M26" s="100" t="s">
        <v>60</v>
      </c>
      <c r="N26" s="100" t="s">
        <v>80</v>
      </c>
      <c r="O26" s="100" t="s">
        <v>30</v>
      </c>
      <c r="P26" s="211">
        <f>IF(AND(M26="",N26="",O26=""),"",IF(OR(M26="",N26="",O26=""),1,IF(OR(M26="No determinado",N26="No determinado",O26="No determinado"),1,VLOOKUP(M26&amp;N26&amp;O26,Criterios!$J$3:$N$30,5,FALSE))))</f>
        <v>1</v>
      </c>
      <c r="Q26" s="113" t="str" cm="1">
        <f t="array" ref="Q26">+_xlfn.IFS(P26=1,"Deficiente",P26=2,"Regular",P26=3,"Bueno",P26=4,"Muy Bueno",P26=5,"Óptimo")</f>
        <v>Deficiente</v>
      </c>
      <c r="R26" s="212">
        <f t="shared" si="2"/>
        <v>20</v>
      </c>
      <c r="S26" s="213" t="str" cm="1">
        <f t="array" ref="S26">+_xlfn.IFS(R26&lt;6,"Aceptable",R26&lt;10,"Significativo",R26&lt;13,"Moderado",R26&lt;17,"Crítico",R26&gt;=17,"Catastrófico")</f>
        <v>Catastrófico</v>
      </c>
      <c r="T26" s="215"/>
      <c r="W26" s="275"/>
      <c r="X26" s="276"/>
      <c r="Y26" s="276"/>
      <c r="Z26" s="267"/>
      <c r="AA26" s="268"/>
      <c r="AB26" s="268"/>
      <c r="AC26" s="268"/>
      <c r="AD26" s="268"/>
      <c r="AE26" s="268"/>
      <c r="AF26" s="268"/>
      <c r="AG26" s="269"/>
    </row>
    <row r="27" spans="1:33" ht="21" x14ac:dyDescent="0.3">
      <c r="A27" s="108">
        <f t="shared" si="1"/>
        <v>17</v>
      </c>
      <c r="B27" s="205"/>
      <c r="C27" s="102"/>
      <c r="D27" s="100"/>
      <c r="E27" s="102" t="str">
        <f>IFERROR(VLOOKUP(A27,BD!#REF!,2,0),"")</f>
        <v/>
      </c>
      <c r="F27" s="107" t="s">
        <v>47</v>
      </c>
      <c r="G27" s="123" cm="1">
        <f t="array" ref="G27">+_xlfn.IFS(F27="Improbable",1,F27="Raro",2,F27="Posible",3,F27="Probable",4,F27="Casi Seguro",5,F27=" ","NI")</f>
        <v>3</v>
      </c>
      <c r="H27" s="107" t="s">
        <v>51</v>
      </c>
      <c r="I27" s="123" cm="1">
        <f t="array" ref="I27">+_xlfn.IFS(H27="Insignificante",1,H27="Leve",2,H27="Moderado",3,H27="Crítico",4,H27="Catastrófico",5,H27=" ","NI")</f>
        <v>2</v>
      </c>
      <c r="J27" s="107">
        <f t="shared" si="0"/>
        <v>6</v>
      </c>
      <c r="K27" s="107" t="str" cm="1">
        <f t="array" ref="K27">+_xlfn.IFS(J27&lt;1," ",J27&lt;6,"Aceptable",J27&lt;10,"Significativo",J27&lt;13,"Moderado",J27&lt;17,"Crítico",J27&gt;=17,"Catastrófico")</f>
        <v>Significativo</v>
      </c>
      <c r="L27" s="102" t="str">
        <f>IFERROR(VLOOKUP(A27,BD!#REF!,2,0),"")</f>
        <v/>
      </c>
      <c r="M27" s="100" t="s">
        <v>31</v>
      </c>
      <c r="N27" s="100" t="s">
        <v>80</v>
      </c>
      <c r="O27" s="100" t="s">
        <v>32</v>
      </c>
      <c r="P27" s="211">
        <f>IF(AND(M27="",N27="",O27=""),"",IF(OR(M27="",N27="",O27=""),1,IF(OR(M27="No determinado",N27="No determinado",O27="No determinado"),1,VLOOKUP(M27&amp;N27&amp;O27,Criterios!$J$3:$N$30,5,FALSE))))</f>
        <v>2</v>
      </c>
      <c r="Q27" s="113" t="str" cm="1">
        <f t="array" ref="Q27">+_xlfn.IFS(P27=1,"Deficiente",P27=2,"Regular",P27=3,"Bueno",P27=4,"Muy Bueno",P27=5,"Óptimo")</f>
        <v>Regular</v>
      </c>
      <c r="R27" s="212">
        <f t="shared" si="2"/>
        <v>3</v>
      </c>
      <c r="S27" s="213" t="str" cm="1">
        <f t="array" ref="S27">+_xlfn.IFS(R27&lt;6,"Aceptable",R27&lt;10,"Significativo",R27&lt;13,"Moderado",R27&lt;17,"Crítico",R27&gt;=17,"Catastrófico")</f>
        <v>Aceptable</v>
      </c>
      <c r="T27" s="216"/>
      <c r="W27" s="190">
        <f>+COUNTIF(S11:S30,"Crítico")</f>
        <v>1</v>
      </c>
      <c r="X27" s="164">
        <f>+SUM(W27+W28)</f>
        <v>2</v>
      </c>
      <c r="Y27" s="165"/>
      <c r="Z27" s="267"/>
      <c r="AA27" s="268"/>
      <c r="AB27" s="268"/>
      <c r="AC27" s="268"/>
      <c r="AD27" s="268"/>
      <c r="AE27" s="268"/>
      <c r="AF27" s="268"/>
      <c r="AG27" s="269"/>
    </row>
    <row r="28" spans="1:33" ht="15" thickBot="1" x14ac:dyDescent="0.35">
      <c r="A28" s="108">
        <f t="shared" si="1"/>
        <v>18</v>
      </c>
      <c r="B28" s="205"/>
      <c r="C28" s="102"/>
      <c r="D28" s="100"/>
      <c r="E28" s="102" t="str">
        <f>IFERROR(VLOOKUP(A28,BD!#REF!,2,0),"")</f>
        <v/>
      </c>
      <c r="F28" s="107" t="s">
        <v>50</v>
      </c>
      <c r="G28" s="123" cm="1">
        <f t="array" ref="G28">+_xlfn.IFS(F28="Improbable",1,F28="Raro",2,F28="Posible",3,F28="Probable",4,F28="Casi Seguro",5,F28=" ","NI")</f>
        <v>4</v>
      </c>
      <c r="H28" s="107" t="s">
        <v>44</v>
      </c>
      <c r="I28" s="123" cm="1">
        <f t="array" ref="I28">+_xlfn.IFS(H28="Insignificante",1,H28="Leve",2,H28="Moderado",3,H28="Crítico",4,H28="Catastrófico",5,H28=" ","NI")</f>
        <v>4</v>
      </c>
      <c r="J28" s="107">
        <f t="shared" si="0"/>
        <v>16</v>
      </c>
      <c r="K28" s="107" t="str" cm="1">
        <f t="array" ref="K28">+_xlfn.IFS(J28&lt;1," ",J28&lt;6,"Aceptable",J28&lt;10,"Significativo",J28&lt;13,"Moderado",J28&lt;17,"Crítico",J28&gt;=17,"Catastrófico")</f>
        <v>Crítico</v>
      </c>
      <c r="L28" s="102" t="str">
        <f>IFERROR(VLOOKUP(A28,BD!#REF!,2,0),"")</f>
        <v/>
      </c>
      <c r="M28" s="100" t="s">
        <v>57</v>
      </c>
      <c r="N28" s="100" t="s">
        <v>80</v>
      </c>
      <c r="O28" s="100" t="s">
        <v>30</v>
      </c>
      <c r="P28" s="211">
        <f>IF(AND(M28="",N28="",O28=""),"",IF(OR(M28="",N28="",O28=""),1,IF(OR(M28="No determinado",N28="No determinado",O28="No determinado"),1,VLOOKUP(M28&amp;N28&amp;O28,Criterios!$J$3:$N$30,5,FALSE))))</f>
        <v>2</v>
      </c>
      <c r="Q28" s="113" t="str" cm="1">
        <f t="array" ref="Q28">+_xlfn.IFS(P28=1,"Deficiente",P28=2,"Regular",P28=3,"Bueno",P28=4,"Muy Bueno",P28=5,"Óptimo")</f>
        <v>Regular</v>
      </c>
      <c r="R28" s="212">
        <f t="shared" si="2"/>
        <v>8</v>
      </c>
      <c r="S28" s="213" t="str" cm="1">
        <f t="array" ref="S28">+_xlfn.IFS(R28&lt;6,"Aceptable",R28&lt;10,"Significativo",R28&lt;13,"Moderado",R28&lt;17,"Crítico",R28&gt;=17,"Catastrófico")</f>
        <v>Significativo</v>
      </c>
      <c r="T28" s="217"/>
      <c r="W28" s="191">
        <f>+COUNTIF(S11:S30,"Catastrófico")</f>
        <v>1</v>
      </c>
      <c r="X28" s="192"/>
      <c r="Y28" s="192"/>
      <c r="Z28" s="203"/>
      <c r="AA28" s="170"/>
      <c r="AB28" s="170"/>
      <c r="AC28" s="170"/>
      <c r="AD28" s="170"/>
      <c r="AE28" s="170"/>
      <c r="AF28" s="170"/>
      <c r="AG28" s="193"/>
    </row>
    <row r="29" spans="1:33" x14ac:dyDescent="0.3">
      <c r="A29" s="108">
        <f t="shared" si="1"/>
        <v>19</v>
      </c>
      <c r="B29" s="205"/>
      <c r="C29" s="102"/>
      <c r="D29" s="100"/>
      <c r="E29" s="102" t="str">
        <f>IFERROR(VLOOKUP(A29,BD!#REF!,2,0),"")</f>
        <v/>
      </c>
      <c r="F29" s="107" t="s">
        <v>43</v>
      </c>
      <c r="G29" s="123" cm="1">
        <f t="array" ref="G29">+_xlfn.IFS(F29="Improbable",1,F29="Raro",2,F29="Posible",3,F29="Probable",4,F29="Casi Seguro",5,F29=" ","NI")</f>
        <v>2</v>
      </c>
      <c r="H29" s="107" t="s">
        <v>33</v>
      </c>
      <c r="I29" s="123" cm="1">
        <f t="array" ref="I29">+_xlfn.IFS(H29="Insignificante",1,H29="Leve",2,H29="Moderado",3,H29="Crítico",4,H29="Catastrófico",5,H29=" ","NI")</f>
        <v>5</v>
      </c>
      <c r="J29" s="107">
        <f t="shared" si="0"/>
        <v>10</v>
      </c>
      <c r="K29" s="107" t="str" cm="1">
        <f t="array" ref="K29">+_xlfn.IFS(J29&lt;1," ",J29&lt;6,"Aceptable",J29&lt;10,"Significativo",J29&lt;13,"Moderado",J29&lt;17,"Crítico",J29&gt;=17,"Catastrófico")</f>
        <v>Moderado</v>
      </c>
      <c r="L29" s="102" t="str">
        <f>IFERROR(VLOOKUP(A29,BD!#REF!,2,0),"")</f>
        <v/>
      </c>
      <c r="M29" s="100" t="s">
        <v>28</v>
      </c>
      <c r="N29" s="100" t="s">
        <v>80</v>
      </c>
      <c r="O29" s="100" t="s">
        <v>30</v>
      </c>
      <c r="P29" s="211">
        <f>IF(AND(M29="",N29="",O29=""),"",IF(OR(M29="",N29="",O29=""),1,IF(OR(M29="No determinado",N29="No determinado",O29="No determinado"),1,VLOOKUP(M29&amp;N29&amp;O29,Criterios!$J$3:$N$30,5,FALSE))))</f>
        <v>3</v>
      </c>
      <c r="Q29" s="113" t="str" cm="1">
        <f t="array" ref="Q29">+_xlfn.IFS(P29=1,"Deficiente",P29=2,"Regular",P29=3,"Bueno",P29=4,"Muy Bueno",P29=5,"Óptimo")</f>
        <v>Bueno</v>
      </c>
      <c r="R29" s="212">
        <f t="shared" si="2"/>
        <v>3.3333333333333335</v>
      </c>
      <c r="S29" s="213" t="str" cm="1">
        <f t="array" ref="S29">+_xlfn.IFS(R29&lt;6,"Aceptable",R29&lt;10,"Significativo",R29&lt;13,"Moderado",R29&lt;17,"Crítico",R29&gt;=17,"Catastrófico")</f>
        <v>Aceptable</v>
      </c>
      <c r="T29" s="217"/>
    </row>
    <row r="30" spans="1:33" ht="15" thickBot="1" x14ac:dyDescent="0.35">
      <c r="A30" s="108">
        <f t="shared" si="1"/>
        <v>20</v>
      </c>
      <c r="B30" s="205"/>
      <c r="C30" s="102"/>
      <c r="D30" s="100"/>
      <c r="E30" s="102" t="str">
        <f>IFERROR(VLOOKUP(A30,BD!#REF!,2,0),"")</f>
        <v/>
      </c>
      <c r="F30" s="107" t="s">
        <v>53</v>
      </c>
      <c r="G30" s="123" cm="1">
        <f t="array" ref="G30">+_xlfn.IFS(F30="Improbable",1,F30="Raro",2,F30="Posible",3,F30="Probable",4,F30="Casi Seguro",5,F30=" ","NI")</f>
        <v>5</v>
      </c>
      <c r="H30" s="107" t="s">
        <v>44</v>
      </c>
      <c r="I30" s="123" cm="1">
        <f t="array" ref="I30">+_xlfn.IFS(H30="Insignificante",1,H30="Leve",2,H30="Moderado",3,H30="Crítico",4,H30="Catastrófico",5,H30=" ","NI")</f>
        <v>4</v>
      </c>
      <c r="J30" s="107">
        <f t="shared" si="0"/>
        <v>20</v>
      </c>
      <c r="K30" s="107" t="str" cm="1">
        <f t="array" ref="K30">+_xlfn.IFS(J30&lt;1," ",J30&lt;6,"Aceptable",J30&lt;10,"Significativo",J30&lt;13,"Moderado",J30&lt;17,"Crítico",J30&gt;=17,"Catastrófico")</f>
        <v>Catastrófico</v>
      </c>
      <c r="L30" s="102" t="str">
        <f>IFERROR(VLOOKUP(A30,BD!#REF!,2,0),"")</f>
        <v/>
      </c>
      <c r="M30" s="100" t="s">
        <v>31</v>
      </c>
      <c r="N30" s="100" t="s">
        <v>80</v>
      </c>
      <c r="O30" s="100" t="s">
        <v>30</v>
      </c>
      <c r="P30" s="211">
        <f>IF(AND(M30="",N30="",O30=""),"",IF(OR(M30="",N30="",O30=""),1,IF(OR(M30="No determinado",N30="No determinado",O30="No determinado"),1,VLOOKUP(M30&amp;N30&amp;O30,Criterios!$J$3:$N$30,5,FALSE))))</f>
        <v>3</v>
      </c>
      <c r="Q30" s="113" t="str" cm="1">
        <f t="array" ref="Q30">+_xlfn.IFS(P30=1,"Deficiente",P30=2,"Regular",P30=3,"Bueno",P30=4,"Muy Bueno",P30=5,"Óptimo")</f>
        <v>Bueno</v>
      </c>
      <c r="R30" s="212">
        <f t="shared" si="2"/>
        <v>6.666666666666667</v>
      </c>
      <c r="S30" s="213" t="str" cm="1">
        <f t="array" ref="S30">+_xlfn.IFS(R30&lt;6,"Aceptable",R30&lt;10,"Significativo",R30&lt;13,"Moderado",R30&lt;17,"Crítico",R30&gt;=17,"Catastrófico")</f>
        <v>Significativo</v>
      </c>
      <c r="T30" s="218"/>
    </row>
    <row r="31" spans="1:33" ht="58.2" thickBot="1" x14ac:dyDescent="0.35">
      <c r="A31" s="67"/>
      <c r="B31" s="208"/>
      <c r="C31" s="122"/>
      <c r="D31" s="122"/>
      <c r="F31" s="68"/>
      <c r="G31" s="68"/>
      <c r="H31" s="68"/>
      <c r="I31" s="68"/>
      <c r="J31" s="68"/>
      <c r="K31" s="30"/>
      <c r="M31" s="22"/>
      <c r="N31" s="22"/>
      <c r="O31" s="22"/>
      <c r="T31" s="219" t="s">
        <v>161</v>
      </c>
    </row>
    <row r="32" spans="1:33" ht="16.2" thickBot="1" x14ac:dyDescent="0.35">
      <c r="B32" s="122"/>
      <c r="C32" s="209"/>
      <c r="D32" s="122"/>
      <c r="F32" s="122"/>
      <c r="G32" s="122"/>
      <c r="H32" s="122"/>
      <c r="I32" s="122"/>
      <c r="J32" s="122"/>
      <c r="K32" s="122"/>
      <c r="O32"/>
      <c r="R32" s="115"/>
    </row>
    <row r="33" spans="2:17" x14ac:dyDescent="0.3">
      <c r="B33" s="122"/>
      <c r="C33" s="122"/>
      <c r="D33" s="122"/>
      <c r="O33"/>
      <c r="P33"/>
      <c r="Q33"/>
    </row>
    <row r="34" spans="2:17" x14ac:dyDescent="0.3">
      <c r="C34"/>
      <c r="O34"/>
      <c r="P34"/>
      <c r="Q34"/>
    </row>
    <row r="35" spans="2:17" x14ac:dyDescent="0.3">
      <c r="C35"/>
      <c r="F35" s="220"/>
      <c r="G35" s="220"/>
      <c r="H35" s="220"/>
      <c r="I35" s="220"/>
      <c r="J35" s="220"/>
      <c r="O35"/>
      <c r="P35"/>
      <c r="Q35"/>
    </row>
    <row r="36" spans="2:17" x14ac:dyDescent="0.3">
      <c r="O36"/>
      <c r="P36"/>
      <c r="Q36"/>
    </row>
    <row r="37" spans="2:17" x14ac:dyDescent="0.3">
      <c r="O37"/>
    </row>
    <row r="38" spans="2:17" x14ac:dyDescent="0.3">
      <c r="O38"/>
      <c r="P38"/>
      <c r="Q38"/>
    </row>
    <row r="46" spans="2:17" x14ac:dyDescent="0.3">
      <c r="N46" s="153"/>
    </row>
  </sheetData>
  <mergeCells count="21">
    <mergeCell ref="Z20:AG22"/>
    <mergeCell ref="Z24:AG27"/>
    <mergeCell ref="W6:AN6"/>
    <mergeCell ref="Z11:AF12"/>
    <mergeCell ref="Z15:AG16"/>
    <mergeCell ref="W8:AA8"/>
    <mergeCell ref="W15:Y15"/>
    <mergeCell ref="W25:Y26"/>
    <mergeCell ref="W9:Y11"/>
    <mergeCell ref="W19:Y21"/>
    <mergeCell ref="F4:K4"/>
    <mergeCell ref="F3:K3"/>
    <mergeCell ref="A6:K7"/>
    <mergeCell ref="L6:P7"/>
    <mergeCell ref="F8:K9"/>
    <mergeCell ref="A8:E9"/>
    <mergeCell ref="F35:J35"/>
    <mergeCell ref="L8:L9"/>
    <mergeCell ref="M8:Q9"/>
    <mergeCell ref="R9:R10"/>
    <mergeCell ref="R6:T7"/>
  </mergeCells>
  <conditionalFormatting sqref="F11:F30">
    <cfRule type="containsText" dxfId="58" priority="7" operator="containsText" text="Improbable">
      <formula>NOT(ISERROR(SEARCH("Improbable",F11)))</formula>
    </cfRule>
    <cfRule type="containsText" dxfId="57" priority="47" operator="containsText" text="Raro">
      <formula>NOT(ISERROR(SEARCH("Raro",F11)))</formula>
    </cfRule>
    <cfRule type="containsText" dxfId="56" priority="46" operator="containsText" text="Posible">
      <formula>NOT(ISERROR(SEARCH("Posible",F11)))</formula>
    </cfRule>
    <cfRule type="containsText" dxfId="55" priority="45" operator="containsText" text="Probable">
      <formula>NOT(ISERROR(SEARCH("Probable",F11)))</formula>
    </cfRule>
    <cfRule type="containsText" dxfId="54" priority="44" operator="containsText" text="Casi Seguro">
      <formula>NOT(ISERROR(SEARCH("Casi Seguro",F11)))</formula>
    </cfRule>
  </conditionalFormatting>
  <conditionalFormatting sqref="G11:G30">
    <cfRule type="containsErrors" dxfId="53" priority="87">
      <formula>ISERROR(G11)</formula>
    </cfRule>
  </conditionalFormatting>
  <conditionalFormatting sqref="H11">
    <cfRule type="containsText" dxfId="52" priority="6" operator="containsText" text="Insignificante">
      <formula>NOT(ISERROR(SEARCH("Insignificante",H11)))</formula>
    </cfRule>
  </conditionalFormatting>
  <conditionalFormatting sqref="H11:H30">
    <cfRule type="containsText" dxfId="51" priority="40" operator="containsText" text="Leve">
      <formula>NOT(ISERROR(SEARCH("Leve",H11)))</formula>
    </cfRule>
    <cfRule type="containsText" dxfId="50" priority="43" operator="containsText" text="Catastrófico">
      <formula>NOT(ISERROR(SEARCH("Catastrófico",H11)))</formula>
    </cfRule>
    <cfRule type="containsText" dxfId="49" priority="42" operator="containsText" text="Crítico">
      <formula>NOT(ISERROR(SEARCH("Crítico",H11)))</formula>
    </cfRule>
    <cfRule type="containsText" dxfId="48" priority="41" operator="containsText" text="Moderado">
      <formula>NOT(ISERROR(SEARCH("Moderado",H11)))</formula>
    </cfRule>
  </conditionalFormatting>
  <conditionalFormatting sqref="I11:I30">
    <cfRule type="containsErrors" dxfId="47" priority="17">
      <formula>ISERROR(I11)</formula>
    </cfRule>
  </conditionalFormatting>
  <conditionalFormatting sqref="J11:K30">
    <cfRule type="containsErrors" dxfId="46" priority="8">
      <formula>ISERROR(J11)</formula>
    </cfRule>
  </conditionalFormatting>
  <conditionalFormatting sqref="K1:K2 K5:K10 K31 K33:K36 K38:K1048576">
    <cfRule type="containsText" dxfId="45" priority="75" operator="containsText" text="Aceptable">
      <formula>NOT(ISERROR(SEARCH("Aceptable",K1)))</formula>
    </cfRule>
    <cfRule type="containsText" dxfId="44" priority="74" operator="containsText" text="Catastrófico">
      <formula>NOT(ISERROR(SEARCH("Catastrófico",K1)))</formula>
    </cfRule>
  </conditionalFormatting>
  <conditionalFormatting sqref="K1:K2 K31 K33:K36 K38:K1048576 K5:K10">
    <cfRule type="containsText" dxfId="43" priority="73" operator="containsText" text="Crítico">
      <formula>NOT(ISERROR(SEARCH("Crítico",K1)))</formula>
    </cfRule>
  </conditionalFormatting>
  <conditionalFormatting sqref="K1:K2 K38:K1048576 K31 K33:K36">
    <cfRule type="containsText" dxfId="42" priority="72" operator="containsText" text="Moderado">
      <formula>NOT(ISERROR(SEARCH("Moderado",K1)))</formula>
    </cfRule>
  </conditionalFormatting>
  <conditionalFormatting sqref="K1:K2 K38:K1048576">
    <cfRule type="containsText" dxfId="41" priority="71" operator="containsText" text="Significativo">
      <formula>NOT(ISERROR(SEARCH("Significativo",K1)))</formula>
    </cfRule>
  </conditionalFormatting>
  <conditionalFormatting sqref="K5:K30">
    <cfRule type="containsText" dxfId="40" priority="12" operator="containsText" text="Significativo">
      <formula>NOT(ISERROR(SEARCH("Significativo",K5)))</formula>
    </cfRule>
    <cfRule type="containsText" dxfId="39" priority="37" operator="containsText" text="Moderado">
      <formula>NOT(ISERROR(SEARCH("Moderado",K5)))</formula>
    </cfRule>
  </conditionalFormatting>
  <conditionalFormatting sqref="K11:K30">
    <cfRule type="containsText" dxfId="38" priority="10" operator="containsText" text="Crítico">
      <formula>NOT(ISERROR(SEARCH("Crítico",K11)))</formula>
    </cfRule>
    <cfRule type="containsText" dxfId="37" priority="9" operator="containsText" text="Catastrófico">
      <formula>NOT(ISERROR(SEARCH("Catastrófico",K11)))</formula>
    </cfRule>
    <cfRule type="containsText" dxfId="36" priority="35" operator="containsText" text="Catastrófico">
      <formula>NOT(ISERROR(SEARCH("Catastrófico",K11)))</formula>
    </cfRule>
    <cfRule type="containsText" dxfId="35" priority="11" operator="containsText" text="Moderado">
      <formula>NOT(ISERROR(SEARCH("Moderado",K11)))</formula>
    </cfRule>
    <cfRule type="containsText" dxfId="34" priority="13" operator="containsText" text="Aceptable">
      <formula>NOT(ISERROR(SEARCH("Aceptable",K11)))</formula>
    </cfRule>
    <cfRule type="containsText" dxfId="33" priority="36" operator="containsText" text="Crítico">
      <formula>NOT(ISERROR(SEARCH("Crítico",K11)))</formula>
    </cfRule>
    <cfRule type="containsText" dxfId="32" priority="39" operator="containsText" text="Aceptable">
      <formula>NOT(ISERROR(SEARCH("Aceptable",K11)))</formula>
    </cfRule>
  </conditionalFormatting>
  <conditionalFormatting sqref="K11:K31 K33:K36">
    <cfRule type="containsText" dxfId="31" priority="38" operator="containsText" text="Significativo">
      <formula>NOT(ISERROR(SEARCH("Significativo",K11)))</formula>
    </cfRule>
  </conditionalFormatting>
  <conditionalFormatting sqref="P32:R32">
    <cfRule type="containsText" dxfId="30" priority="54" operator="containsText" text="Significativo">
      <formula>NOT(ISERROR(SEARCH("Significativo",P32)))</formula>
    </cfRule>
    <cfRule type="containsText" dxfId="29" priority="58" operator="containsText" text="Aceptable">
      <formula>NOT(ISERROR(SEARCH("Aceptable",P32)))</formula>
    </cfRule>
    <cfRule type="containsText" dxfId="28" priority="57" operator="containsText" text="Catastrófico">
      <formula>NOT(ISERROR(SEARCH("Catastrófico",P32)))</formula>
    </cfRule>
    <cfRule type="containsText" dxfId="27" priority="56" operator="containsText" text="Crítico">
      <formula>NOT(ISERROR(SEARCH("Crítico",P32)))</formula>
    </cfRule>
    <cfRule type="containsText" dxfId="26" priority="55" operator="containsText" text="Moderado">
      <formula>NOT(ISERROR(SEARCH("Moderado",P32)))</formula>
    </cfRule>
  </conditionalFormatting>
  <conditionalFormatting sqref="Q11:Q30">
    <cfRule type="containsText" dxfId="25" priority="28" operator="containsText" text="Deficiente">
      <formula>NOT(ISERROR(SEARCH("Deficiente",Q11)))</formula>
    </cfRule>
    <cfRule type="expression" dxfId="24" priority="14">
      <formula>#REF!=""</formula>
    </cfRule>
    <cfRule type="containsText" dxfId="23" priority="32" operator="containsText" text="Óptimo">
      <formula>NOT(ISERROR(SEARCH("Óptimo",Q11)))</formula>
    </cfRule>
    <cfRule type="containsText" dxfId="22" priority="31" operator="containsText" text="Muy Bueno">
      <formula>NOT(ISERROR(SEARCH("Muy Bueno",Q11)))</formula>
    </cfRule>
    <cfRule type="containsText" dxfId="21" priority="30" operator="containsText" text="Bueno">
      <formula>NOT(ISERROR(SEARCH("Bueno",Q11)))</formula>
    </cfRule>
    <cfRule type="containsText" dxfId="20" priority="29" operator="containsText" text="Regular">
      <formula>NOT(ISERROR(SEARCH("Regular",Q11)))</formula>
    </cfRule>
  </conditionalFormatting>
  <conditionalFormatting sqref="Q12:Q30 P31:Q31">
    <cfRule type="containsText" dxfId="19" priority="76" operator="containsText" text="Regular">
      <formula>NOT(ISERROR(SEARCH("Regular",P12)))</formula>
    </cfRule>
    <cfRule type="containsText" dxfId="18" priority="77" operator="containsText" text="Bueno">
      <formula>NOT(ISERROR(SEARCH("Bueno",P12)))</formula>
    </cfRule>
    <cfRule type="containsText" dxfId="17" priority="78" operator="containsText" text="Muy Bueno">
      <formula>NOT(ISERROR(SEARCH("Muy Bueno",P12)))</formula>
    </cfRule>
    <cfRule type="containsText" dxfId="16" priority="79" operator="containsText" text="Óptimo">
      <formula>NOT(ISERROR(SEARCH("Óptimo",P12)))</formula>
    </cfRule>
    <cfRule type="containsText" dxfId="15" priority="80" operator="containsText" text="Deficiente">
      <formula>NOT(ISERROR(SEARCH("Deficiente",P12)))</formula>
    </cfRule>
  </conditionalFormatting>
  <conditionalFormatting sqref="Q11:S30">
    <cfRule type="containsErrors" dxfId="14" priority="5">
      <formula>ISERROR(Q11)</formula>
    </cfRule>
  </conditionalFormatting>
  <conditionalFormatting sqref="S11:S30">
    <cfRule type="containsText" dxfId="13" priority="27" operator="containsText" text="Aceptable">
      <formula>NOT(ISERROR(SEARCH("Aceptable",S11)))</formula>
    </cfRule>
    <cfRule type="containsText" dxfId="12" priority="26" operator="containsText" text="Significativo">
      <formula>NOT(ISERROR(SEARCH("Significativo",S11)))</formula>
    </cfRule>
    <cfRule type="containsText" dxfId="11" priority="25" operator="containsText" text="Moderado">
      <formula>NOT(ISERROR(SEARCH("Moderado",S11)))</formula>
    </cfRule>
    <cfRule type="containsText" dxfId="10" priority="24" operator="containsText" text="Crítico">
      <formula>NOT(ISERROR(SEARCH("Crítico",S11)))</formula>
    </cfRule>
    <cfRule type="containsText" dxfId="9" priority="23" operator="containsText" text="Catastrófico">
      <formula>NOT(ISERROR(SEARCH("Catastrófico",S11)))</formula>
    </cfRule>
  </conditionalFormatting>
  <conditionalFormatting sqref="W27:X27">
    <cfRule type="cellIs" dxfId="3" priority="1" operator="equal">
      <formula>0</formula>
    </cfRule>
  </conditionalFormatting>
  <conditionalFormatting sqref="X12">
    <cfRule type="cellIs" dxfId="2" priority="4" operator="equal">
      <formula>0</formula>
    </cfRule>
  </conditionalFormatting>
  <conditionalFormatting sqref="X17">
    <cfRule type="cellIs" dxfId="1" priority="3" operator="equal">
      <formula>0</formula>
    </cfRule>
  </conditionalFormatting>
  <conditionalFormatting sqref="X22">
    <cfRule type="cellIs" dxfId="0" priority="2" operator="equal">
      <formula>0</formula>
    </cfRule>
  </conditionalFormatting>
  <dataValidations count="1">
    <dataValidation type="list" allowBlank="1" showInputMessage="1" showErrorMessage="1" sqref="B12:B30 B11" xr:uid="{8B9775F8-D680-48DD-9867-FC7C69B1321D}">
      <formula1>"LA, FT, FPADM"</formula1>
    </dataValidation>
  </dataValidations>
  <pageMargins left="0.25" right="0.25" top="0.75" bottom="0.75" header="0.3" footer="0.3"/>
  <pageSetup paperSize="5" scale="60" orientation="landscape" r:id="rId1"/>
  <headerFooter>
    <oddHeader>&amp;L&amp;G&amp;C&amp;26Matriz de Evaluación del Riesgo Inherente y determinación del Riesgo Residual</oddHeader>
    <oddFooter xml:space="preserve">&amp;RPág. &amp;P </oddFooter>
  </headerFooter>
  <ignoredErrors>
    <ignoredError sqref="J12:J30" evalError="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82" operator="containsText" id="{D2F3D0DC-F0D7-421D-889D-0420CC978B0F}">
            <xm:f>NOT(ISERROR(SEARCH("Crítico",S12)))</xm:f>
            <xm:f>"Crítico"</xm:f>
            <x14:dxf>
              <fill>
                <patternFill>
                  <bgColor theme="5" tint="0.59996337778862885"/>
                </patternFill>
              </fill>
            </x14:dxf>
          </x14:cfRule>
          <x14:cfRule type="containsText" priority="83" operator="containsText" id="{F7F3770D-2AED-462E-8959-A86D031C372C}">
            <xm:f>NOT(ISERROR(SEARCH("Moderado",S12)))</xm:f>
            <xm:f>"Moderado"</xm:f>
            <x14:dxf>
              <fill>
                <patternFill>
                  <bgColor rgb="FFFFC000"/>
                </patternFill>
              </fill>
            </x14:dxf>
          </x14:cfRule>
          <x14:cfRule type="containsText" priority="84" operator="containsText" id="{424D5293-B1C7-4420-9479-9CC4E63007FA}">
            <xm:f>NOT(ISERROR(SEARCH("Significativo",S12)))</xm:f>
            <xm:f>"Significativo"</xm:f>
            <x14:dxf>
              <fill>
                <patternFill>
                  <bgColor rgb="FFFFFF00"/>
                </patternFill>
              </fill>
            </x14:dxf>
          </x14:cfRule>
          <x14:cfRule type="containsText" priority="86" operator="containsText" id="{4AA4171C-C400-47AC-B84E-36D0987D23F8}">
            <xm:f>NOT(ISERROR(SEARCH("Aceptable",S12)))</xm:f>
            <xm:f>"Aceptable"</xm:f>
            <x14:dxf>
              <font>
                <color auto="1"/>
              </font>
              <fill>
                <patternFill>
                  <bgColor rgb="FF92D050"/>
                </patternFill>
              </fill>
            </x14:dxf>
          </x14:cfRule>
          <x14:cfRule type="containsText" priority="81" operator="containsText" id="{A50D59DA-509F-45F5-ABA7-1396DF7E95B0}">
            <xm:f>NOT(ISERROR(SEARCH("Catastrófico",S12)))</xm:f>
            <xm:f>"Catastrófico"</xm:f>
            <x14:dxf>
              <fill>
                <patternFill>
                  <bgColor rgb="FFFF0000"/>
                </patternFill>
              </fill>
            </x14:dxf>
          </x14:cfRule>
          <xm:sqref>S12:S31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1D03124-D58A-43E7-946B-1168FA8A41A3}">
          <x14:formula1>
            <xm:f>BD!$X$2:$X$5</xm:f>
          </x14:formula1>
          <xm:sqref>D31</xm:sqref>
        </x14:dataValidation>
        <x14:dataValidation type="list" allowBlank="1" showInputMessage="1" showErrorMessage="1" xr:uid="{F2265B6C-0AD4-4B5D-95FF-6F988A4FE6E9}">
          <x14:formula1>
            <xm:f>BD!$AA$2:$AA$6</xm:f>
          </x14:formula1>
          <xm:sqref>F31:G31</xm:sqref>
        </x14:dataValidation>
        <x14:dataValidation type="list" allowBlank="1" showInputMessage="1" showErrorMessage="1" xr:uid="{82E2D3D7-280E-4F5C-96F5-C4D4BC6E911B}">
          <x14:formula1>
            <xm:f>BD!$AB$2:$AB$6</xm:f>
          </x14:formula1>
          <xm:sqref>H31:I31</xm:sqref>
        </x14:dataValidation>
        <x14:dataValidation type="list" allowBlank="1" showInputMessage="1" showErrorMessage="1" xr:uid="{D4EDD935-6EED-4F84-A16A-BFA11DA0D68A}">
          <x14:formula1>
            <xm:f>BD!$AF$2:$AF$4</xm:f>
          </x14:formula1>
          <xm:sqref>M31</xm:sqref>
        </x14:dataValidation>
        <x14:dataValidation type="list" allowBlank="1" showInputMessage="1" showErrorMessage="1" xr:uid="{DD69D00A-1144-42AB-86D2-F383B7CDB8C1}">
          <x14:formula1>
            <xm:f>Criterios!$A$2:$A$6</xm:f>
          </x14:formula1>
          <xm:sqref>F11:F30</xm:sqref>
        </x14:dataValidation>
        <x14:dataValidation type="list" allowBlank="1" showInputMessage="1" showErrorMessage="1" xr:uid="{3677C963-4B90-48CA-99DE-440B1690C45E}">
          <x14:formula1>
            <xm:f>Criterios!$D$2:$D$6</xm:f>
          </x14:formula1>
          <xm:sqref>H11:H30</xm:sqref>
        </x14:dataValidation>
        <x14:dataValidation type="list" allowBlank="1" showInputMessage="1" showErrorMessage="1" xr:uid="{621DA28F-C7DB-4128-8B2A-325694E8AF40}">
          <x14:formula1>
            <xm:f>BD!$AF$5:$AF$5</xm:f>
          </x14:formula1>
          <xm:sqref>O31</xm:sqref>
        </x14:dataValidation>
        <x14:dataValidation type="list" allowBlank="1" showInputMessage="1" showErrorMessage="1" xr:uid="{73308E7A-19F2-4BEF-AFB8-CABE437C3A75}">
          <x14:formula1>
            <xm:f>BD!$AF$9:$AF$9</xm:f>
          </x14:formula1>
          <xm:sqref>N31</xm:sqref>
        </x14:dataValidation>
        <x14:dataValidation type="list" allowBlank="1" showInputMessage="1" showErrorMessage="1" xr:uid="{975625E6-649B-4332-B767-0128BCFB5749}">
          <x14:formula1>
            <xm:f>Criterios!$A$41:$A$44</xm:f>
          </x14:formula1>
          <xm:sqref>D11:D30</xm:sqref>
        </x14:dataValidation>
        <x14:dataValidation type="list" allowBlank="1" showInputMessage="1" showErrorMessage="1" xr:uid="{D027D09B-39DC-4E0E-9260-97A7A480F9A6}">
          <x14:formula1>
            <xm:f>Criterios!$K$40:$K$43</xm:f>
          </x14:formula1>
          <xm:sqref>M11:M30</xm:sqref>
        </x14:dataValidation>
        <x14:dataValidation type="list" allowBlank="1" showInputMessage="1" showErrorMessage="1" xr:uid="{B0AF3EBB-B957-4A7A-A715-9E23348E3D5F}">
          <x14:formula1>
            <xm:f>Criterios!$K$44:$K$47</xm:f>
          </x14:formula1>
          <xm:sqref>O11:O30</xm:sqref>
        </x14:dataValidation>
        <x14:dataValidation type="list" allowBlank="1" showInputMessage="1" showErrorMessage="1" xr:uid="{8BB2739D-9004-4549-B215-1063E98D8EE9}">
          <x14:formula1>
            <xm:f>Criterios!$K$48:$K$51</xm:f>
          </x14:formula1>
          <xm:sqref>N11:N30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D2B0C-720C-4861-B19F-998D99D5ED3B}">
  <dimension ref="A1:S51"/>
  <sheetViews>
    <sheetView showGridLines="0" zoomScale="115" zoomScaleNormal="115" workbookViewId="0">
      <selection activeCell="K2" sqref="K2:O30"/>
    </sheetView>
  </sheetViews>
  <sheetFormatPr baseColWidth="10" defaultColWidth="11.44140625" defaultRowHeight="14.4" x14ac:dyDescent="0.3"/>
  <cols>
    <col min="1" max="1" width="15.88671875" customWidth="1"/>
    <col min="2" max="2" width="14.5546875" customWidth="1"/>
    <col min="3" max="3" width="4.44140625" customWidth="1"/>
    <col min="4" max="4" width="11.88671875" bestFit="1" customWidth="1"/>
    <col min="6" max="6" width="5.5546875" customWidth="1"/>
    <col min="9" max="9" width="7.109375" customWidth="1"/>
    <col min="10" max="10" width="43.44140625" bestFit="1" customWidth="1"/>
    <col min="11" max="11" width="14.88671875" bestFit="1" customWidth="1"/>
    <col min="12" max="13" width="19.6640625" customWidth="1"/>
    <col min="14" max="14" width="21.44140625" customWidth="1"/>
    <col min="16" max="16" width="36.44140625" customWidth="1"/>
    <col min="17" max="17" width="12" customWidth="1"/>
  </cols>
  <sheetData>
    <row r="1" spans="1:19" ht="37.799999999999997" thickBot="1" x14ac:dyDescent="0.35">
      <c r="A1" s="71" t="s">
        <v>16</v>
      </c>
      <c r="B1" s="29" t="s">
        <v>36</v>
      </c>
      <c r="C1" s="72"/>
      <c r="D1" s="64" t="s">
        <v>17</v>
      </c>
      <c r="E1" s="64" t="s">
        <v>37</v>
      </c>
      <c r="F1" s="83"/>
      <c r="G1" s="65" t="s">
        <v>38</v>
      </c>
      <c r="H1" s="65" t="s">
        <v>13</v>
      </c>
      <c r="I1" s="63"/>
      <c r="J1" s="290" t="s">
        <v>10</v>
      </c>
      <c r="K1" s="291"/>
      <c r="L1" s="291"/>
      <c r="M1" s="291"/>
      <c r="N1" s="291"/>
      <c r="O1" s="292"/>
      <c r="R1" s="151" t="s">
        <v>38</v>
      </c>
      <c r="S1" s="151" t="s">
        <v>13</v>
      </c>
    </row>
    <row r="2" spans="1:19" ht="15" customHeight="1" thickBot="1" x14ac:dyDescent="0.35">
      <c r="A2" s="73" t="s">
        <v>39</v>
      </c>
      <c r="B2" s="74">
        <v>1</v>
      </c>
      <c r="C2" s="61"/>
      <c r="D2" s="89" t="s">
        <v>33</v>
      </c>
      <c r="E2" s="84">
        <v>5</v>
      </c>
      <c r="G2" s="138">
        <v>1</v>
      </c>
      <c r="H2" s="139" t="s">
        <v>26</v>
      </c>
      <c r="I2" s="61"/>
      <c r="J2" s="91" t="s">
        <v>40</v>
      </c>
      <c r="K2" s="92" t="s">
        <v>21</v>
      </c>
      <c r="L2" s="92" t="s">
        <v>22</v>
      </c>
      <c r="M2" s="92" t="s">
        <v>23</v>
      </c>
      <c r="N2" s="93" t="s">
        <v>41</v>
      </c>
      <c r="O2" s="94" t="s">
        <v>42</v>
      </c>
      <c r="R2" s="149">
        <v>1</v>
      </c>
      <c r="S2" s="150" t="s">
        <v>26</v>
      </c>
    </row>
    <row r="3" spans="1:19" hidden="1" x14ac:dyDescent="0.3">
      <c r="A3" s="75" t="s">
        <v>43</v>
      </c>
      <c r="B3" s="76">
        <v>2</v>
      </c>
      <c r="C3" s="61"/>
      <c r="D3" s="79" t="s">
        <v>44</v>
      </c>
      <c r="E3" s="85">
        <v>4</v>
      </c>
      <c r="G3" s="140">
        <v>2</v>
      </c>
      <c r="H3" s="87" t="s">
        <v>26</v>
      </c>
      <c r="I3" s="61"/>
      <c r="J3" s="120" t="str">
        <f t="shared" ref="J3:J30" si="0">CONCATENATE(K3,L3,M3)</f>
        <v>PreventivoAutomáticoPermanente</v>
      </c>
      <c r="K3" s="70" t="s">
        <v>28</v>
      </c>
      <c r="L3" s="70" t="s">
        <v>34</v>
      </c>
      <c r="M3" s="70" t="s">
        <v>45</v>
      </c>
      <c r="N3" s="95">
        <v>5</v>
      </c>
      <c r="O3" s="87" t="s">
        <v>46</v>
      </c>
      <c r="R3" s="140">
        <v>2</v>
      </c>
      <c r="S3" s="87" t="s">
        <v>26</v>
      </c>
    </row>
    <row r="4" spans="1:19" hidden="1" x14ac:dyDescent="0.3">
      <c r="A4" s="77" t="s">
        <v>47</v>
      </c>
      <c r="B4" s="78">
        <v>3</v>
      </c>
      <c r="C4" s="61"/>
      <c r="D4" s="77" t="s">
        <v>48</v>
      </c>
      <c r="E4" s="86">
        <v>3</v>
      </c>
      <c r="G4" s="140">
        <v>3</v>
      </c>
      <c r="H4" s="87" t="s">
        <v>26</v>
      </c>
      <c r="I4" s="61"/>
      <c r="J4" s="120" t="str">
        <f t="shared" si="0"/>
        <v>CorrectivoAutomáticoPermanente</v>
      </c>
      <c r="K4" s="53" t="s">
        <v>31</v>
      </c>
      <c r="L4" s="53" t="s">
        <v>34</v>
      </c>
      <c r="M4" s="53" t="s">
        <v>45</v>
      </c>
      <c r="N4" s="96">
        <v>4</v>
      </c>
      <c r="O4" s="86" t="s">
        <v>49</v>
      </c>
      <c r="R4" s="140">
        <v>3</v>
      </c>
      <c r="S4" s="87" t="s">
        <v>26</v>
      </c>
    </row>
    <row r="5" spans="1:19" hidden="1" x14ac:dyDescent="0.3">
      <c r="A5" s="79" t="s">
        <v>50</v>
      </c>
      <c r="B5" s="80">
        <v>4</v>
      </c>
      <c r="C5" s="61"/>
      <c r="D5" s="75" t="s">
        <v>51</v>
      </c>
      <c r="E5" s="87">
        <v>2</v>
      </c>
      <c r="G5" s="140">
        <v>4</v>
      </c>
      <c r="H5" s="87" t="s">
        <v>26</v>
      </c>
      <c r="I5" s="61"/>
      <c r="J5" s="120" t="str">
        <f t="shared" si="0"/>
        <v>CorrectivoSemiautomáticoPermanente</v>
      </c>
      <c r="K5" s="53" t="s">
        <v>31</v>
      </c>
      <c r="L5" s="53" t="s">
        <v>80</v>
      </c>
      <c r="M5" s="53" t="s">
        <v>45</v>
      </c>
      <c r="N5" s="96">
        <v>4</v>
      </c>
      <c r="O5" s="86" t="s">
        <v>49</v>
      </c>
      <c r="R5" s="140">
        <v>4</v>
      </c>
      <c r="S5" s="87" t="s">
        <v>26</v>
      </c>
    </row>
    <row r="6" spans="1:19" ht="15" hidden="1" thickBot="1" x14ac:dyDescent="0.35">
      <c r="A6" s="81" t="s">
        <v>53</v>
      </c>
      <c r="B6" s="82">
        <v>5</v>
      </c>
      <c r="C6" s="61"/>
      <c r="D6" s="90" t="s">
        <v>54</v>
      </c>
      <c r="E6" s="88">
        <v>1</v>
      </c>
      <c r="G6" s="140">
        <v>5</v>
      </c>
      <c r="H6" s="87" t="s">
        <v>26</v>
      </c>
      <c r="I6" s="61"/>
      <c r="J6" s="120" t="str">
        <f t="shared" si="0"/>
        <v>PreventivoManualPermanente</v>
      </c>
      <c r="K6" s="69" t="s">
        <v>28</v>
      </c>
      <c r="L6" s="69" t="s">
        <v>29</v>
      </c>
      <c r="M6" s="69" t="s">
        <v>45</v>
      </c>
      <c r="N6" s="97">
        <v>3</v>
      </c>
      <c r="O6" s="85" t="s">
        <v>55</v>
      </c>
      <c r="R6" s="140">
        <v>5</v>
      </c>
      <c r="S6" s="87" t="s">
        <v>26</v>
      </c>
    </row>
    <row r="7" spans="1:19" ht="15.6" hidden="1" x14ac:dyDescent="0.3">
      <c r="D7" s="62"/>
      <c r="G7" s="141">
        <v>6</v>
      </c>
      <c r="H7" s="78" t="s">
        <v>35</v>
      </c>
      <c r="J7" s="120" t="str">
        <f t="shared" si="0"/>
        <v>CorrectivoManualPermanente</v>
      </c>
      <c r="K7" s="69" t="s">
        <v>31</v>
      </c>
      <c r="L7" s="69" t="s">
        <v>29</v>
      </c>
      <c r="M7" s="69" t="s">
        <v>45</v>
      </c>
      <c r="N7" s="97">
        <v>3</v>
      </c>
      <c r="O7" s="85" t="s">
        <v>55</v>
      </c>
      <c r="R7" s="141">
        <v>6</v>
      </c>
      <c r="S7" s="78" t="s">
        <v>35</v>
      </c>
    </row>
    <row r="8" spans="1:19" hidden="1" x14ac:dyDescent="0.3">
      <c r="G8" s="141">
        <v>7</v>
      </c>
      <c r="H8" s="78" t="s">
        <v>35</v>
      </c>
      <c r="J8" s="120" t="str">
        <f t="shared" si="0"/>
        <v>PreventivoManualPeriódico</v>
      </c>
      <c r="K8" s="69" t="s">
        <v>28</v>
      </c>
      <c r="L8" s="69" t="s">
        <v>29</v>
      </c>
      <c r="M8" s="69" t="s">
        <v>30</v>
      </c>
      <c r="N8" s="97">
        <v>3</v>
      </c>
      <c r="O8" s="85" t="s">
        <v>55</v>
      </c>
      <c r="R8" s="141">
        <v>7</v>
      </c>
      <c r="S8" s="78" t="s">
        <v>35</v>
      </c>
    </row>
    <row r="9" spans="1:19" hidden="1" x14ac:dyDescent="0.3">
      <c r="G9" s="141">
        <v>8</v>
      </c>
      <c r="H9" s="78" t="s">
        <v>35</v>
      </c>
      <c r="J9" s="120" t="str">
        <f t="shared" si="0"/>
        <v>CorrectivoManualPeriódico</v>
      </c>
      <c r="K9" s="69" t="s">
        <v>31</v>
      </c>
      <c r="L9" s="69" t="s">
        <v>29</v>
      </c>
      <c r="M9" s="69" t="s">
        <v>30</v>
      </c>
      <c r="N9" s="97">
        <v>3</v>
      </c>
      <c r="O9" s="85" t="s">
        <v>55</v>
      </c>
      <c r="R9" s="141">
        <v>8</v>
      </c>
      <c r="S9" s="78" t="s">
        <v>35</v>
      </c>
    </row>
    <row r="10" spans="1:19" hidden="1" x14ac:dyDescent="0.3">
      <c r="G10" s="141">
        <v>9</v>
      </c>
      <c r="H10" s="78" t="s">
        <v>35</v>
      </c>
      <c r="J10" s="120" t="str">
        <f t="shared" si="0"/>
        <v>PreventivoManualOcasional</v>
      </c>
      <c r="K10" s="69" t="s">
        <v>28</v>
      </c>
      <c r="L10" s="69" t="s">
        <v>29</v>
      </c>
      <c r="M10" s="69" t="s">
        <v>32</v>
      </c>
      <c r="N10" s="97">
        <v>3</v>
      </c>
      <c r="O10" s="85" t="s">
        <v>55</v>
      </c>
      <c r="R10" s="141">
        <v>9</v>
      </c>
      <c r="S10" s="78" t="s">
        <v>35</v>
      </c>
    </row>
    <row r="11" spans="1:19" hidden="1" x14ac:dyDescent="0.3">
      <c r="G11" s="142">
        <v>10</v>
      </c>
      <c r="H11" s="80" t="s">
        <v>48</v>
      </c>
      <c r="J11" s="120" t="str">
        <f t="shared" si="0"/>
        <v>CorrectivoManualOcasional</v>
      </c>
      <c r="K11" s="69" t="s">
        <v>31</v>
      </c>
      <c r="L11" s="69" t="s">
        <v>29</v>
      </c>
      <c r="M11" s="69" t="s">
        <v>32</v>
      </c>
      <c r="N11" s="97">
        <v>3</v>
      </c>
      <c r="O11" s="85" t="s">
        <v>55</v>
      </c>
      <c r="R11" s="142">
        <v>10</v>
      </c>
      <c r="S11" s="80" t="s">
        <v>48</v>
      </c>
    </row>
    <row r="12" spans="1:19" hidden="1" x14ac:dyDescent="0.3">
      <c r="G12" s="142">
        <v>11</v>
      </c>
      <c r="H12" s="80" t="s">
        <v>48</v>
      </c>
      <c r="J12" s="120" t="str">
        <f t="shared" si="0"/>
        <v>DetectivoAutomáticoPermanente</v>
      </c>
      <c r="K12" s="98" t="s">
        <v>57</v>
      </c>
      <c r="L12" s="98" t="s">
        <v>34</v>
      </c>
      <c r="M12" s="98" t="s">
        <v>45</v>
      </c>
      <c r="N12" s="99">
        <v>2</v>
      </c>
      <c r="O12" s="121" t="s">
        <v>58</v>
      </c>
      <c r="R12" s="142">
        <v>11</v>
      </c>
      <c r="S12" s="80" t="s">
        <v>48</v>
      </c>
    </row>
    <row r="13" spans="1:19" hidden="1" x14ac:dyDescent="0.3">
      <c r="G13" s="142">
        <v>12</v>
      </c>
      <c r="H13" s="80" t="s">
        <v>48</v>
      </c>
      <c r="J13" s="120" t="str">
        <f t="shared" si="0"/>
        <v>DetectivoSemiautomáticoPermanente</v>
      </c>
      <c r="K13" s="98" t="s">
        <v>57</v>
      </c>
      <c r="L13" s="98" t="s">
        <v>80</v>
      </c>
      <c r="M13" s="98" t="s">
        <v>45</v>
      </c>
      <c r="N13" s="99">
        <v>2</v>
      </c>
      <c r="O13" s="121" t="s">
        <v>58</v>
      </c>
      <c r="R13" s="142">
        <v>12</v>
      </c>
      <c r="S13" s="80" t="s">
        <v>48</v>
      </c>
    </row>
    <row r="14" spans="1:19" hidden="1" x14ac:dyDescent="0.3">
      <c r="G14" s="143">
        <v>13</v>
      </c>
      <c r="H14" s="144" t="s">
        <v>44</v>
      </c>
      <c r="J14" s="120" t="str">
        <f t="shared" si="0"/>
        <v>DetectivoManualPermanente</v>
      </c>
      <c r="K14" s="98" t="s">
        <v>57</v>
      </c>
      <c r="L14" s="98" t="s">
        <v>29</v>
      </c>
      <c r="M14" s="98" t="s">
        <v>45</v>
      </c>
      <c r="N14" s="99">
        <v>2</v>
      </c>
      <c r="O14" s="121" t="s">
        <v>58</v>
      </c>
      <c r="R14" s="143">
        <v>13</v>
      </c>
      <c r="S14" s="144" t="s">
        <v>44</v>
      </c>
    </row>
    <row r="15" spans="1:19" hidden="1" x14ac:dyDescent="0.3">
      <c r="G15" s="143">
        <v>14</v>
      </c>
      <c r="H15" s="144" t="s">
        <v>44</v>
      </c>
      <c r="J15" s="120" t="str">
        <f t="shared" si="0"/>
        <v>DetectivoAutomáticoPeriódico</v>
      </c>
      <c r="K15" s="98" t="s">
        <v>57</v>
      </c>
      <c r="L15" s="98" t="s">
        <v>34</v>
      </c>
      <c r="M15" s="98" t="s">
        <v>30</v>
      </c>
      <c r="N15" s="99">
        <v>2</v>
      </c>
      <c r="O15" s="121" t="s">
        <v>58</v>
      </c>
      <c r="R15" s="143">
        <v>14</v>
      </c>
      <c r="S15" s="144" t="s">
        <v>44</v>
      </c>
    </row>
    <row r="16" spans="1:19" hidden="1" x14ac:dyDescent="0.3">
      <c r="G16" s="143">
        <v>15</v>
      </c>
      <c r="H16" s="144" t="s">
        <v>44</v>
      </c>
      <c r="J16" s="120" t="str">
        <f t="shared" si="0"/>
        <v>DetectivoSemiautomáticoPeriódico</v>
      </c>
      <c r="K16" s="98" t="s">
        <v>57</v>
      </c>
      <c r="L16" s="98" t="s">
        <v>80</v>
      </c>
      <c r="M16" s="98" t="s">
        <v>30</v>
      </c>
      <c r="N16" s="99">
        <v>2</v>
      </c>
      <c r="O16" s="121" t="s">
        <v>58</v>
      </c>
      <c r="R16" s="143">
        <v>15</v>
      </c>
      <c r="S16" s="144" t="s">
        <v>44</v>
      </c>
    </row>
    <row r="17" spans="7:19" hidden="1" x14ac:dyDescent="0.3">
      <c r="G17" s="143">
        <v>16</v>
      </c>
      <c r="H17" s="144" t="s">
        <v>44</v>
      </c>
      <c r="J17" s="120" t="str">
        <f t="shared" si="0"/>
        <v>DetectivoManualPeriódico</v>
      </c>
      <c r="K17" s="98" t="s">
        <v>57</v>
      </c>
      <c r="L17" s="98" t="s">
        <v>29</v>
      </c>
      <c r="M17" s="98" t="s">
        <v>30</v>
      </c>
      <c r="N17" s="99">
        <v>2</v>
      </c>
      <c r="O17" s="121" t="s">
        <v>58</v>
      </c>
      <c r="R17" s="143">
        <v>16</v>
      </c>
      <c r="S17" s="144" t="s">
        <v>44</v>
      </c>
    </row>
    <row r="18" spans="7:19" ht="15" hidden="1" thickBot="1" x14ac:dyDescent="0.35">
      <c r="G18" s="145">
        <v>17</v>
      </c>
      <c r="H18" s="146" t="s">
        <v>33</v>
      </c>
      <c r="J18" s="124" t="str">
        <f t="shared" si="0"/>
        <v>DetectivoManualOcasional</v>
      </c>
      <c r="K18" s="126" t="s">
        <v>57</v>
      </c>
      <c r="L18" s="126" t="s">
        <v>29</v>
      </c>
      <c r="M18" s="126" t="s">
        <v>32</v>
      </c>
      <c r="N18" s="128">
        <v>1</v>
      </c>
      <c r="O18" s="127" t="s">
        <v>59</v>
      </c>
      <c r="R18" s="145">
        <v>17</v>
      </c>
      <c r="S18" s="146" t="s">
        <v>33</v>
      </c>
    </row>
    <row r="19" spans="7:19" x14ac:dyDescent="0.3">
      <c r="G19" s="145">
        <v>18</v>
      </c>
      <c r="H19" s="146" t="s">
        <v>33</v>
      </c>
      <c r="J19" s="116" t="str">
        <f t="shared" si="0"/>
        <v>PreventivoSemiautomáticoPermanente</v>
      </c>
      <c r="K19" s="117" t="s">
        <v>28</v>
      </c>
      <c r="L19" s="117" t="s">
        <v>80</v>
      </c>
      <c r="M19" s="117" t="s">
        <v>45</v>
      </c>
      <c r="N19" s="134">
        <v>4</v>
      </c>
      <c r="O19" s="119" t="s">
        <v>49</v>
      </c>
      <c r="P19" s="1" t="s">
        <v>139</v>
      </c>
      <c r="R19" s="145">
        <v>18</v>
      </c>
      <c r="S19" s="146" t="s">
        <v>33</v>
      </c>
    </row>
    <row r="20" spans="7:19" x14ac:dyDescent="0.3">
      <c r="G20" s="145">
        <v>19</v>
      </c>
      <c r="H20" s="146" t="s">
        <v>33</v>
      </c>
      <c r="J20" s="120" t="str">
        <f t="shared" si="0"/>
        <v>PreventivoAutomáticoPeriódico</v>
      </c>
      <c r="K20" s="47" t="s">
        <v>28</v>
      </c>
      <c r="L20" s="47" t="s">
        <v>34</v>
      </c>
      <c r="M20" s="47" t="s">
        <v>30</v>
      </c>
      <c r="N20" s="96">
        <v>4</v>
      </c>
      <c r="O20" s="86" t="s">
        <v>49</v>
      </c>
      <c r="P20" s="1" t="s">
        <v>139</v>
      </c>
      <c r="R20" s="145">
        <v>19</v>
      </c>
      <c r="S20" s="146" t="s">
        <v>33</v>
      </c>
    </row>
    <row r="21" spans="7:19" x14ac:dyDescent="0.3">
      <c r="G21" s="145">
        <v>20</v>
      </c>
      <c r="H21" s="146" t="s">
        <v>33</v>
      </c>
      <c r="J21" s="120" t="str">
        <f t="shared" si="0"/>
        <v>PreventivoSemiautomáticoPeriódico</v>
      </c>
      <c r="K21" s="47" t="s">
        <v>28</v>
      </c>
      <c r="L21" s="47" t="s">
        <v>80</v>
      </c>
      <c r="M21" s="47" t="s">
        <v>30</v>
      </c>
      <c r="N21" s="97">
        <v>3</v>
      </c>
      <c r="O21" s="85" t="s">
        <v>55</v>
      </c>
      <c r="P21" s="1" t="s">
        <v>139</v>
      </c>
      <c r="R21" s="145">
        <v>20</v>
      </c>
      <c r="S21" s="146" t="s">
        <v>33</v>
      </c>
    </row>
    <row r="22" spans="7:19" x14ac:dyDescent="0.3">
      <c r="G22" s="145">
        <v>21</v>
      </c>
      <c r="H22" s="146" t="s">
        <v>33</v>
      </c>
      <c r="J22" s="120" t="str">
        <f t="shared" si="0"/>
        <v>CorrectivoAutomáticoPeriódico</v>
      </c>
      <c r="K22" s="47" t="s">
        <v>31</v>
      </c>
      <c r="L22" s="47" t="s">
        <v>34</v>
      </c>
      <c r="M22" s="47" t="s">
        <v>30</v>
      </c>
      <c r="N22" s="97">
        <v>3</v>
      </c>
      <c r="O22" s="85" t="s">
        <v>55</v>
      </c>
      <c r="P22" s="1" t="s">
        <v>139</v>
      </c>
      <c r="R22" s="145">
        <v>21</v>
      </c>
      <c r="S22" s="146" t="s">
        <v>33</v>
      </c>
    </row>
    <row r="23" spans="7:19" x14ac:dyDescent="0.3">
      <c r="G23" s="145">
        <v>22</v>
      </c>
      <c r="H23" s="146" t="s">
        <v>33</v>
      </c>
      <c r="J23" s="120" t="str">
        <f>CONCATENATE(K23,L23,M23)</f>
        <v>CorrectivoSemiautomáticoPeriódico</v>
      </c>
      <c r="K23" s="47" t="s">
        <v>31</v>
      </c>
      <c r="L23" s="47" t="s">
        <v>80</v>
      </c>
      <c r="M23" s="47" t="s">
        <v>30</v>
      </c>
      <c r="N23" s="97">
        <v>3</v>
      </c>
      <c r="O23" s="85" t="s">
        <v>55</v>
      </c>
      <c r="P23" s="1" t="s">
        <v>139</v>
      </c>
      <c r="R23" s="145">
        <v>22</v>
      </c>
      <c r="S23" s="146" t="s">
        <v>33</v>
      </c>
    </row>
    <row r="24" spans="7:19" ht="15" thickBot="1" x14ac:dyDescent="0.35">
      <c r="G24" s="145">
        <v>23</v>
      </c>
      <c r="H24" s="146" t="s">
        <v>33</v>
      </c>
      <c r="J24" s="120" t="str">
        <f t="shared" si="0"/>
        <v>PreventivoAutomáticoOcasional</v>
      </c>
      <c r="K24" s="47" t="s">
        <v>28</v>
      </c>
      <c r="L24" s="47" t="s">
        <v>34</v>
      </c>
      <c r="M24" s="47" t="s">
        <v>32</v>
      </c>
      <c r="N24" s="135">
        <v>2</v>
      </c>
      <c r="O24" s="132" t="s">
        <v>140</v>
      </c>
      <c r="P24" s="1" t="s">
        <v>139</v>
      </c>
      <c r="R24" s="145">
        <v>23</v>
      </c>
      <c r="S24" s="146" t="s">
        <v>33</v>
      </c>
    </row>
    <row r="25" spans="7:19" x14ac:dyDescent="0.3">
      <c r="G25" s="145">
        <v>24</v>
      </c>
      <c r="H25" s="146" t="s">
        <v>33</v>
      </c>
      <c r="J25" s="120" t="str">
        <f t="shared" si="0"/>
        <v>PreventivoSemiautomáticoOcasional</v>
      </c>
      <c r="K25" s="47" t="s">
        <v>28</v>
      </c>
      <c r="L25" s="47" t="s">
        <v>80</v>
      </c>
      <c r="M25" s="47" t="s">
        <v>32</v>
      </c>
      <c r="N25" s="136">
        <v>1</v>
      </c>
      <c r="O25" s="130" t="s">
        <v>59</v>
      </c>
      <c r="P25" s="1" t="s">
        <v>139</v>
      </c>
      <c r="R25" s="145">
        <v>24</v>
      </c>
      <c r="S25" s="146" t="s">
        <v>33</v>
      </c>
    </row>
    <row r="26" spans="7:19" ht="15" thickBot="1" x14ac:dyDescent="0.35">
      <c r="G26" s="147">
        <v>25</v>
      </c>
      <c r="H26" s="148" t="s">
        <v>33</v>
      </c>
      <c r="J26" s="120" t="str">
        <f t="shared" si="0"/>
        <v>CorrectivoAutomáticoOcasional</v>
      </c>
      <c r="K26" s="47" t="s">
        <v>31</v>
      </c>
      <c r="L26" s="47" t="s">
        <v>34</v>
      </c>
      <c r="M26" s="47" t="s">
        <v>32</v>
      </c>
      <c r="N26" s="137">
        <v>2</v>
      </c>
      <c r="O26" s="121" t="s">
        <v>58</v>
      </c>
      <c r="P26" s="1" t="s">
        <v>139</v>
      </c>
      <c r="R26" s="147">
        <v>25</v>
      </c>
      <c r="S26" s="148" t="s">
        <v>33</v>
      </c>
    </row>
    <row r="27" spans="7:19" x14ac:dyDescent="0.3">
      <c r="J27" s="120" t="str">
        <f t="shared" si="0"/>
        <v>CorrectivoSemiautomáticoOcasional</v>
      </c>
      <c r="K27" s="47" t="s">
        <v>31</v>
      </c>
      <c r="L27" s="47" t="s">
        <v>80</v>
      </c>
      <c r="M27" s="47" t="s">
        <v>32</v>
      </c>
      <c r="N27" s="137">
        <v>2</v>
      </c>
      <c r="O27" s="121" t="s">
        <v>58</v>
      </c>
      <c r="P27" s="1" t="s">
        <v>139</v>
      </c>
    </row>
    <row r="28" spans="7:19" ht="15" thickBot="1" x14ac:dyDescent="0.35">
      <c r="J28" s="120" t="str">
        <f t="shared" si="0"/>
        <v>DetectivoAutomáticoOcasional</v>
      </c>
      <c r="K28" s="47" t="s">
        <v>57</v>
      </c>
      <c r="L28" s="47" t="s">
        <v>34</v>
      </c>
      <c r="M28" s="47" t="s">
        <v>32</v>
      </c>
      <c r="N28" s="128">
        <v>1</v>
      </c>
      <c r="O28" s="127" t="s">
        <v>59</v>
      </c>
      <c r="P28" s="1" t="s">
        <v>139</v>
      </c>
    </row>
    <row r="29" spans="7:19" ht="15" thickBot="1" x14ac:dyDescent="0.35">
      <c r="J29" s="120" t="str">
        <f t="shared" si="0"/>
        <v>DetectivoSemiautomáticoOcasional</v>
      </c>
      <c r="K29" s="47" t="s">
        <v>57</v>
      </c>
      <c r="L29" s="47" t="s">
        <v>80</v>
      </c>
      <c r="M29" s="47" t="s">
        <v>32</v>
      </c>
      <c r="N29" s="128">
        <v>1</v>
      </c>
      <c r="O29" s="127" t="s">
        <v>59</v>
      </c>
      <c r="P29" s="1" t="s">
        <v>139</v>
      </c>
    </row>
    <row r="30" spans="7:19" ht="32.4" customHeight="1" thickBot="1" x14ac:dyDescent="0.35">
      <c r="J30" s="124" t="str">
        <f t="shared" si="0"/>
        <v>No determinadoNo determinadoNo determinado</v>
      </c>
      <c r="K30" s="125" t="s">
        <v>60</v>
      </c>
      <c r="L30" s="125" t="s">
        <v>60</v>
      </c>
      <c r="M30" s="125" t="s">
        <v>60</v>
      </c>
      <c r="N30" s="128">
        <v>1</v>
      </c>
      <c r="O30" s="127" t="s">
        <v>59</v>
      </c>
      <c r="P30" s="133" t="s">
        <v>141</v>
      </c>
      <c r="Q30" s="23"/>
    </row>
    <row r="31" spans="7:19" ht="32.4" customHeight="1" x14ac:dyDescent="0.3">
      <c r="P31" s="66"/>
      <c r="Q31" s="23"/>
    </row>
    <row r="34" spans="1:12" x14ac:dyDescent="0.3">
      <c r="A34" t="s">
        <v>152</v>
      </c>
    </row>
    <row r="35" spans="1:12" x14ac:dyDescent="0.3">
      <c r="A35" t="s">
        <v>153</v>
      </c>
    </row>
    <row r="36" spans="1:12" x14ac:dyDescent="0.3">
      <c r="A36" s="9"/>
    </row>
    <row r="37" spans="1:12" ht="72" x14ac:dyDescent="0.3">
      <c r="A37" s="9" t="s">
        <v>160</v>
      </c>
    </row>
    <row r="39" spans="1:12" x14ac:dyDescent="0.3">
      <c r="J39" s="22" t="s">
        <v>68</v>
      </c>
      <c r="K39" s="24" t="s">
        <v>63</v>
      </c>
      <c r="L39" s="22" t="s">
        <v>20</v>
      </c>
    </row>
    <row r="40" spans="1:12" ht="57" customHeight="1" x14ac:dyDescent="0.3">
      <c r="J40" s="287" t="s">
        <v>21</v>
      </c>
      <c r="K40" s="31" t="s">
        <v>28</v>
      </c>
      <c r="L40" s="33" t="s">
        <v>73</v>
      </c>
    </row>
    <row r="41" spans="1:12" ht="77.400000000000006" customHeight="1" x14ac:dyDescent="0.3">
      <c r="A41" s="152" t="s">
        <v>25</v>
      </c>
      <c r="B41" s="293" t="s">
        <v>71</v>
      </c>
      <c r="C41" s="293"/>
      <c r="D41" s="293"/>
      <c r="E41" s="293"/>
      <c r="F41" s="293"/>
      <c r="G41" s="293"/>
      <c r="J41" s="287"/>
      <c r="K41" s="31" t="s">
        <v>57</v>
      </c>
      <c r="L41" s="33" t="s">
        <v>79</v>
      </c>
    </row>
    <row r="42" spans="1:12" ht="66" customHeight="1" x14ac:dyDescent="0.3">
      <c r="A42" s="152" t="s">
        <v>76</v>
      </c>
      <c r="B42" s="294" t="s">
        <v>77</v>
      </c>
      <c r="C42" s="294"/>
      <c r="D42" s="294"/>
      <c r="E42" s="294"/>
      <c r="F42" s="294"/>
      <c r="G42" s="294"/>
      <c r="J42" s="287"/>
      <c r="K42" s="31" t="s">
        <v>31</v>
      </c>
      <c r="L42" s="33" t="s">
        <v>86</v>
      </c>
    </row>
    <row r="43" spans="1:12" ht="55.5" customHeight="1" x14ac:dyDescent="0.3">
      <c r="A43" s="152" t="s">
        <v>83</v>
      </c>
      <c r="B43" s="294" t="s">
        <v>84</v>
      </c>
      <c r="C43" s="294"/>
      <c r="D43" s="294"/>
      <c r="E43" s="294"/>
      <c r="F43" s="294"/>
      <c r="G43" s="294"/>
      <c r="J43" s="287"/>
      <c r="K43" s="31" t="s">
        <v>60</v>
      </c>
      <c r="L43" s="33" t="s">
        <v>86</v>
      </c>
    </row>
    <row r="44" spans="1:12" ht="56.1" customHeight="1" x14ac:dyDescent="0.3">
      <c r="A44" s="152" t="s">
        <v>138</v>
      </c>
      <c r="B44" s="294" t="s">
        <v>90</v>
      </c>
      <c r="C44" s="294"/>
      <c r="D44" s="294"/>
      <c r="E44" s="294"/>
      <c r="F44" s="294"/>
      <c r="G44" s="294"/>
      <c r="J44" s="288" t="s">
        <v>23</v>
      </c>
      <c r="K44" s="32" t="s">
        <v>45</v>
      </c>
      <c r="L44" s="34" t="s">
        <v>92</v>
      </c>
    </row>
    <row r="45" spans="1:12" ht="72" x14ac:dyDescent="0.3">
      <c r="J45" s="288"/>
      <c r="K45" s="32" t="s">
        <v>30</v>
      </c>
      <c r="L45" s="34" t="s">
        <v>97</v>
      </c>
    </row>
    <row r="46" spans="1:12" ht="57.6" x14ac:dyDescent="0.3">
      <c r="J46" s="288"/>
      <c r="K46" s="32" t="s">
        <v>32</v>
      </c>
      <c r="L46" s="34" t="s">
        <v>98</v>
      </c>
    </row>
    <row r="47" spans="1:12" x14ac:dyDescent="0.3">
      <c r="J47" s="288"/>
      <c r="K47" s="32" t="s">
        <v>60</v>
      </c>
      <c r="L47" s="34"/>
    </row>
    <row r="48" spans="1:12" ht="100.8" x14ac:dyDescent="0.3">
      <c r="J48" s="289" t="s">
        <v>22</v>
      </c>
      <c r="K48" s="35" t="s">
        <v>34</v>
      </c>
      <c r="L48" s="36" t="s">
        <v>99</v>
      </c>
    </row>
    <row r="49" spans="10:12" ht="86.4" x14ac:dyDescent="0.3">
      <c r="J49" s="289"/>
      <c r="K49" s="35" t="s">
        <v>80</v>
      </c>
      <c r="L49" s="36" t="s">
        <v>104</v>
      </c>
    </row>
    <row r="50" spans="10:12" ht="72" x14ac:dyDescent="0.3">
      <c r="J50" s="289"/>
      <c r="K50" s="35" t="s">
        <v>29</v>
      </c>
      <c r="L50" s="36" t="s">
        <v>107</v>
      </c>
    </row>
    <row r="51" spans="10:12" x14ac:dyDescent="0.3">
      <c r="J51" s="289"/>
      <c r="K51" s="35" t="s">
        <v>60</v>
      </c>
      <c r="L51" s="35"/>
    </row>
  </sheetData>
  <autoFilter ref="J2:P30" xr:uid="{0B1D2B0C-720C-4861-B19F-998D99D5ED3B}"/>
  <mergeCells count="8">
    <mergeCell ref="J40:J43"/>
    <mergeCell ref="J44:J47"/>
    <mergeCell ref="J48:J51"/>
    <mergeCell ref="J1:O1"/>
    <mergeCell ref="B41:G41"/>
    <mergeCell ref="B42:G42"/>
    <mergeCell ref="B43:G43"/>
    <mergeCell ref="B44:G44"/>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176E-0296-457A-BD78-830F2D092DF7}">
  <sheetPr codeName="Sheet6"/>
  <dimension ref="A1:AQ59"/>
  <sheetViews>
    <sheetView topLeftCell="Z1" zoomScale="90" zoomScaleNormal="90" workbookViewId="0">
      <selection activeCell="AG13" sqref="AE1:AG13"/>
    </sheetView>
  </sheetViews>
  <sheetFormatPr baseColWidth="10" defaultColWidth="34.6640625" defaultRowHeight="28.5" customHeight="1" x14ac:dyDescent="0.3"/>
  <cols>
    <col min="1" max="3" width="23.6640625" customWidth="1"/>
    <col min="5" max="5" width="37.33203125" bestFit="1" customWidth="1"/>
    <col min="6" max="6" width="12.109375" customWidth="1"/>
    <col min="7" max="7" width="19.109375" customWidth="1"/>
    <col min="8" max="9" width="12.109375" customWidth="1"/>
    <col min="10" max="10" width="13.44140625" customWidth="1"/>
    <col min="11" max="11" width="25.109375" bestFit="1" customWidth="1"/>
    <col min="12" max="13" width="12.33203125" customWidth="1"/>
    <col min="15" max="22" width="16.5546875" customWidth="1"/>
    <col min="25" max="25" width="34.6640625" style="23"/>
    <col min="33" max="33" width="34.6640625" style="23"/>
    <col min="41" max="41" width="21.88671875" customWidth="1"/>
    <col min="43" max="43" width="82.44140625" customWidth="1"/>
  </cols>
  <sheetData>
    <row r="1" spans="1:43" ht="28.5" customHeight="1" x14ac:dyDescent="0.3">
      <c r="A1" s="8" t="s">
        <v>61</v>
      </c>
      <c r="B1" s="46" t="s">
        <v>13</v>
      </c>
      <c r="C1" s="46" t="s">
        <v>38</v>
      </c>
      <c r="D1" s="2"/>
      <c r="E1" s="11" t="s">
        <v>40</v>
      </c>
      <c r="F1" t="s">
        <v>21</v>
      </c>
      <c r="G1" t="s">
        <v>22</v>
      </c>
      <c r="H1" t="s">
        <v>23</v>
      </c>
      <c r="I1" t="s">
        <v>41</v>
      </c>
      <c r="J1" t="s">
        <v>42</v>
      </c>
      <c r="K1" s="52"/>
      <c r="M1" t="s">
        <v>62</v>
      </c>
      <c r="O1">
        <v>0</v>
      </c>
      <c r="P1" t="s">
        <v>63</v>
      </c>
      <c r="Q1" t="s">
        <v>38</v>
      </c>
      <c r="T1" t="s">
        <v>11</v>
      </c>
      <c r="U1" t="s">
        <v>63</v>
      </c>
      <c r="X1" s="45" t="s">
        <v>64</v>
      </c>
      <c r="Y1" s="50" t="s">
        <v>20</v>
      </c>
      <c r="Z1" s="45" t="s">
        <v>16</v>
      </c>
      <c r="AA1" s="45" t="s">
        <v>65</v>
      </c>
      <c r="AB1" s="45" t="s">
        <v>66</v>
      </c>
      <c r="AC1" s="45" t="s">
        <v>13</v>
      </c>
      <c r="AD1" s="45" t="s">
        <v>67</v>
      </c>
      <c r="AE1" s="22" t="s">
        <v>68</v>
      </c>
      <c r="AF1" s="24" t="s">
        <v>63</v>
      </c>
      <c r="AG1" s="22" t="s">
        <v>20</v>
      </c>
      <c r="AH1" t="s">
        <v>69</v>
      </c>
      <c r="AK1" s="37" t="s">
        <v>21</v>
      </c>
      <c r="AL1" s="37" t="s">
        <v>22</v>
      </c>
      <c r="AM1" s="37" t="s">
        <v>23</v>
      </c>
      <c r="AN1" s="37" t="s">
        <v>11</v>
      </c>
      <c r="AP1" s="54" t="s">
        <v>6</v>
      </c>
      <c r="AQ1" s="54" t="s">
        <v>70</v>
      </c>
    </row>
    <row r="2" spans="1:43" ht="28.5" customHeight="1" x14ac:dyDescent="0.3">
      <c r="A2" s="3">
        <v>1</v>
      </c>
      <c r="B2" s="12" t="s">
        <v>26</v>
      </c>
      <c r="C2" s="3">
        <v>1</v>
      </c>
      <c r="D2" s="2"/>
      <c r="E2" t="str">
        <f>CONCATENATE(F2,G2,H2)</f>
        <v>PreventivoAutomáticoPermanente</v>
      </c>
      <c r="F2" s="12" t="s">
        <v>28</v>
      </c>
      <c r="G2" s="12" t="s">
        <v>34</v>
      </c>
      <c r="H2" s="12" t="s">
        <v>45</v>
      </c>
      <c r="I2" s="12">
        <v>5</v>
      </c>
      <c r="J2" s="12" t="s">
        <v>46</v>
      </c>
      <c r="K2" s="52"/>
      <c r="O2" s="1">
        <v>1</v>
      </c>
      <c r="P2" s="1" t="s">
        <v>59</v>
      </c>
      <c r="Q2">
        <v>1</v>
      </c>
      <c r="R2" t="str">
        <f>P2</f>
        <v>Deficiente</v>
      </c>
      <c r="T2" s="1">
        <v>1</v>
      </c>
      <c r="U2" s="1" t="s">
        <v>26</v>
      </c>
      <c r="V2">
        <v>1</v>
      </c>
      <c r="X2" t="s">
        <v>25</v>
      </c>
      <c r="Y2" s="23" t="s">
        <v>71</v>
      </c>
      <c r="Z2" s="24" t="s">
        <v>39</v>
      </c>
      <c r="AA2" s="24">
        <v>1</v>
      </c>
      <c r="AB2" s="24">
        <v>1</v>
      </c>
      <c r="AC2" s="24" t="s">
        <v>54</v>
      </c>
      <c r="AD2" s="22" t="s">
        <v>72</v>
      </c>
      <c r="AE2" s="287" t="s">
        <v>21</v>
      </c>
      <c r="AF2" s="31" t="s">
        <v>28</v>
      </c>
      <c r="AG2" s="33" t="s">
        <v>73</v>
      </c>
      <c r="AH2">
        <v>5</v>
      </c>
      <c r="AI2" t="s">
        <v>46</v>
      </c>
      <c r="AK2" s="38" t="s">
        <v>28</v>
      </c>
      <c r="AL2" s="38" t="s">
        <v>34</v>
      </c>
      <c r="AM2" s="38" t="s">
        <v>45</v>
      </c>
      <c r="AN2" s="38">
        <v>5</v>
      </c>
      <c r="AP2" s="55" t="s">
        <v>74</v>
      </c>
      <c r="AQ2" s="58" t="s">
        <v>75</v>
      </c>
    </row>
    <row r="3" spans="1:43" ht="28.5" customHeight="1" x14ac:dyDescent="0.3">
      <c r="A3" s="4">
        <v>6</v>
      </c>
      <c r="B3" s="1" t="s">
        <v>35</v>
      </c>
      <c r="C3" s="4">
        <v>2</v>
      </c>
      <c r="D3" s="2"/>
      <c r="E3" t="str">
        <f>CONCATENATE(F3,G3,H3)</f>
        <v>CorrectivoAutomáticoPermanente</v>
      </c>
      <c r="F3" s="1" t="s">
        <v>31</v>
      </c>
      <c r="G3" s="1" t="s">
        <v>34</v>
      </c>
      <c r="H3" s="1" t="s">
        <v>45</v>
      </c>
      <c r="I3" s="1">
        <v>4</v>
      </c>
      <c r="J3" s="1" t="s">
        <v>49</v>
      </c>
      <c r="K3" s="52"/>
      <c r="O3" s="1">
        <v>2</v>
      </c>
      <c r="P3" s="1" t="s">
        <v>59</v>
      </c>
      <c r="Q3">
        <v>1</v>
      </c>
      <c r="R3" t="str">
        <f t="shared" ref="R3:R26" si="0">P3</f>
        <v>Deficiente</v>
      </c>
      <c r="T3" s="1">
        <v>2</v>
      </c>
      <c r="U3" s="1" t="s">
        <v>26</v>
      </c>
      <c r="V3">
        <v>1</v>
      </c>
      <c r="X3" t="s">
        <v>76</v>
      </c>
      <c r="Y3" s="23" t="s">
        <v>77</v>
      </c>
      <c r="Z3" s="25" t="s">
        <v>43</v>
      </c>
      <c r="AA3" s="25">
        <v>2</v>
      </c>
      <c r="AB3" s="24">
        <v>2</v>
      </c>
      <c r="AC3" s="25" t="s">
        <v>51</v>
      </c>
      <c r="AD3" s="22" t="s">
        <v>78</v>
      </c>
      <c r="AE3" s="287"/>
      <c r="AF3" s="31" t="s">
        <v>57</v>
      </c>
      <c r="AG3" s="33" t="s">
        <v>79</v>
      </c>
      <c r="AH3">
        <v>4</v>
      </c>
      <c r="AI3" t="s">
        <v>49</v>
      </c>
      <c r="AK3" s="39" t="s">
        <v>31</v>
      </c>
      <c r="AL3" s="39" t="s">
        <v>80</v>
      </c>
      <c r="AM3" s="39" t="s">
        <v>45</v>
      </c>
      <c r="AN3" s="39">
        <v>4</v>
      </c>
      <c r="AP3" s="56" t="s">
        <v>81</v>
      </c>
      <c r="AQ3" s="59" t="s">
        <v>82</v>
      </c>
    </row>
    <row r="4" spans="1:43" ht="28.5" customHeight="1" x14ac:dyDescent="0.3">
      <c r="A4" s="5">
        <v>10</v>
      </c>
      <c r="B4" s="13" t="s">
        <v>48</v>
      </c>
      <c r="C4" s="5">
        <v>3</v>
      </c>
      <c r="D4" s="2"/>
      <c r="E4" t="str">
        <f>CONCATENATE(F4,G4,H4)</f>
        <v>CorrectivoSemi automáticoPermanente</v>
      </c>
      <c r="F4" s="1" t="s">
        <v>31</v>
      </c>
      <c r="G4" s="1" t="s">
        <v>52</v>
      </c>
      <c r="H4" s="1" t="s">
        <v>45</v>
      </c>
      <c r="I4" s="1">
        <v>4</v>
      </c>
      <c r="J4" s="1" t="s">
        <v>49</v>
      </c>
      <c r="K4" s="52"/>
      <c r="O4" s="1">
        <v>3</v>
      </c>
      <c r="P4" s="1" t="s">
        <v>59</v>
      </c>
      <c r="Q4">
        <v>1</v>
      </c>
      <c r="R4" t="str">
        <f t="shared" si="0"/>
        <v>Deficiente</v>
      </c>
      <c r="T4" s="1">
        <v>3</v>
      </c>
      <c r="U4" s="1" t="s">
        <v>26</v>
      </c>
      <c r="V4">
        <v>1</v>
      </c>
      <c r="X4" t="s">
        <v>83</v>
      </c>
      <c r="Y4" s="23" t="s">
        <v>84</v>
      </c>
      <c r="Z4" s="26" t="s">
        <v>47</v>
      </c>
      <c r="AA4" s="26">
        <v>3</v>
      </c>
      <c r="AB4" s="24">
        <v>3</v>
      </c>
      <c r="AC4" s="26" t="s">
        <v>48</v>
      </c>
      <c r="AD4" s="22" t="s">
        <v>85</v>
      </c>
      <c r="AE4" s="287"/>
      <c r="AF4" s="31" t="s">
        <v>31</v>
      </c>
      <c r="AG4" s="33" t="s">
        <v>86</v>
      </c>
      <c r="AH4">
        <v>3</v>
      </c>
      <c r="AI4" t="s">
        <v>55</v>
      </c>
      <c r="AK4" s="39" t="s">
        <v>31</v>
      </c>
      <c r="AL4" s="39" t="s">
        <v>34</v>
      </c>
      <c r="AM4" s="39" t="s">
        <v>45</v>
      </c>
      <c r="AN4" s="39">
        <v>4</v>
      </c>
      <c r="AP4" s="56" t="s">
        <v>87</v>
      </c>
      <c r="AQ4" s="59" t="s">
        <v>88</v>
      </c>
    </row>
    <row r="5" spans="1:43" ht="28.5" customHeight="1" x14ac:dyDescent="0.5">
      <c r="A5" s="6">
        <v>13</v>
      </c>
      <c r="B5" s="14" t="s">
        <v>44</v>
      </c>
      <c r="C5" s="6">
        <v>4</v>
      </c>
      <c r="D5" s="44" t="s">
        <v>89</v>
      </c>
      <c r="E5" t="str">
        <f>CONCATENATE(F5,G5,H5)</f>
        <v>PreventivoManualPermanente</v>
      </c>
      <c r="F5" s="15" t="s">
        <v>28</v>
      </c>
      <c r="G5" s="15" t="s">
        <v>29</v>
      </c>
      <c r="H5" s="15" t="s">
        <v>45</v>
      </c>
      <c r="I5" s="15">
        <v>3</v>
      </c>
      <c r="J5" s="15" t="s">
        <v>55</v>
      </c>
      <c r="K5" s="52"/>
      <c r="O5" s="1">
        <v>4</v>
      </c>
      <c r="P5" s="1" t="s">
        <v>59</v>
      </c>
      <c r="Q5">
        <v>1</v>
      </c>
      <c r="R5" t="str">
        <f t="shared" si="0"/>
        <v>Deficiente</v>
      </c>
      <c r="T5" s="1">
        <v>4</v>
      </c>
      <c r="U5" s="1" t="s">
        <v>26</v>
      </c>
      <c r="V5">
        <v>1</v>
      </c>
      <c r="X5" t="s">
        <v>138</v>
      </c>
      <c r="Y5" s="23" t="s">
        <v>90</v>
      </c>
      <c r="Z5" s="27" t="s">
        <v>50</v>
      </c>
      <c r="AA5" s="27">
        <v>4</v>
      </c>
      <c r="AB5" s="24">
        <v>4</v>
      </c>
      <c r="AC5" s="27" t="s">
        <v>44</v>
      </c>
      <c r="AD5" s="22" t="s">
        <v>91</v>
      </c>
      <c r="AE5" s="287"/>
      <c r="AF5" s="31" t="s">
        <v>60</v>
      </c>
      <c r="AG5" s="33" t="s">
        <v>86</v>
      </c>
      <c r="AH5">
        <v>2</v>
      </c>
      <c r="AI5" t="s">
        <v>58</v>
      </c>
      <c r="AK5" s="40" t="s">
        <v>28</v>
      </c>
      <c r="AL5" s="40" t="s">
        <v>29</v>
      </c>
      <c r="AM5" s="40" t="s">
        <v>45</v>
      </c>
      <c r="AN5" s="40">
        <v>3</v>
      </c>
      <c r="AP5" s="57" t="s">
        <v>93</v>
      </c>
      <c r="AQ5" s="60" t="s">
        <v>94</v>
      </c>
    </row>
    <row r="6" spans="1:43" ht="28.5" customHeight="1" x14ac:dyDescent="0.3">
      <c r="A6" s="7">
        <v>17</v>
      </c>
      <c r="B6" s="16" t="s">
        <v>33</v>
      </c>
      <c r="C6" s="7">
        <v>5</v>
      </c>
      <c r="D6" s="2"/>
      <c r="E6" t="str">
        <f>CONCATENATE(F6,G6,H6)</f>
        <v>CorrectivoManualPermanente</v>
      </c>
      <c r="F6" s="15" t="s">
        <v>31</v>
      </c>
      <c r="G6" s="15" t="s">
        <v>29</v>
      </c>
      <c r="H6" s="15" t="s">
        <v>45</v>
      </c>
      <c r="I6" s="15">
        <v>3</v>
      </c>
      <c r="J6" s="15" t="s">
        <v>55</v>
      </c>
      <c r="K6" s="52"/>
      <c r="O6" s="1">
        <v>5</v>
      </c>
      <c r="P6" s="1" t="s">
        <v>59</v>
      </c>
      <c r="Q6">
        <v>1</v>
      </c>
      <c r="R6" t="str">
        <f t="shared" si="0"/>
        <v>Deficiente</v>
      </c>
      <c r="T6" s="1">
        <v>5</v>
      </c>
      <c r="U6" s="1" t="s">
        <v>26</v>
      </c>
      <c r="V6">
        <v>1</v>
      </c>
      <c r="Z6" s="28" t="s">
        <v>95</v>
      </c>
      <c r="AA6" s="28">
        <v>5</v>
      </c>
      <c r="AB6" s="24">
        <v>5</v>
      </c>
      <c r="AC6" s="28" t="s">
        <v>33</v>
      </c>
      <c r="AD6" s="22" t="s">
        <v>96</v>
      </c>
      <c r="AE6" s="288" t="s">
        <v>23</v>
      </c>
      <c r="AF6" s="32" t="s">
        <v>45</v>
      </c>
      <c r="AG6" s="34" t="s">
        <v>92</v>
      </c>
      <c r="AH6">
        <v>1</v>
      </c>
      <c r="AI6" t="s">
        <v>59</v>
      </c>
      <c r="AK6" s="40" t="s">
        <v>31</v>
      </c>
      <c r="AL6" s="40" t="s">
        <v>29</v>
      </c>
      <c r="AM6" s="40" t="s">
        <v>30</v>
      </c>
      <c r="AN6" s="40">
        <v>3</v>
      </c>
    </row>
    <row r="7" spans="1:43" ht="28.5" customHeight="1" x14ac:dyDescent="0.3">
      <c r="E7" t="str">
        <f t="shared" ref="E7:E29" si="1">CONCATENATE(F7,G7,H7)</f>
        <v>PreventivoManualPeriódica</v>
      </c>
      <c r="F7" s="15" t="s">
        <v>28</v>
      </c>
      <c r="G7" s="15" t="s">
        <v>29</v>
      </c>
      <c r="H7" s="15" t="s">
        <v>56</v>
      </c>
      <c r="I7" s="15">
        <v>3</v>
      </c>
      <c r="J7" s="15" t="s">
        <v>55</v>
      </c>
      <c r="K7" s="52"/>
      <c r="O7">
        <v>6</v>
      </c>
      <c r="P7" t="s">
        <v>58</v>
      </c>
      <c r="Q7">
        <v>2</v>
      </c>
      <c r="R7" t="str">
        <f t="shared" si="0"/>
        <v>Regular</v>
      </c>
      <c r="T7">
        <v>6</v>
      </c>
      <c r="U7" t="s">
        <v>35</v>
      </c>
      <c r="V7">
        <v>2</v>
      </c>
      <c r="AE7" s="288"/>
      <c r="AF7" s="32" t="s">
        <v>30</v>
      </c>
      <c r="AG7" s="34" t="s">
        <v>97</v>
      </c>
      <c r="AH7">
        <v>0</v>
      </c>
      <c r="AI7" t="s">
        <v>59</v>
      </c>
      <c r="AK7" s="40" t="s">
        <v>31</v>
      </c>
      <c r="AL7" s="40" t="s">
        <v>29</v>
      </c>
      <c r="AM7" s="40" t="s">
        <v>32</v>
      </c>
      <c r="AN7" s="40">
        <v>3</v>
      </c>
    </row>
    <row r="8" spans="1:43" ht="28.5" customHeight="1" x14ac:dyDescent="0.3">
      <c r="E8" t="str">
        <f t="shared" si="1"/>
        <v>CorrectivoManualPeriódica</v>
      </c>
      <c r="F8" s="15" t="s">
        <v>31</v>
      </c>
      <c r="G8" s="15" t="s">
        <v>29</v>
      </c>
      <c r="H8" s="15" t="s">
        <v>56</v>
      </c>
      <c r="I8" s="15">
        <v>3</v>
      </c>
      <c r="J8" s="15" t="s">
        <v>55</v>
      </c>
      <c r="O8">
        <v>7</v>
      </c>
      <c r="P8" t="s">
        <v>58</v>
      </c>
      <c r="Q8">
        <v>2</v>
      </c>
      <c r="R8" t="str">
        <f t="shared" si="0"/>
        <v>Regular</v>
      </c>
      <c r="T8">
        <v>7</v>
      </c>
      <c r="U8" t="s">
        <v>35</v>
      </c>
      <c r="V8">
        <v>2</v>
      </c>
      <c r="AE8" s="288"/>
      <c r="AF8" s="32" t="s">
        <v>32</v>
      </c>
      <c r="AG8" s="34" t="s">
        <v>98</v>
      </c>
      <c r="AK8" s="41" t="s">
        <v>57</v>
      </c>
      <c r="AL8" s="41" t="s">
        <v>34</v>
      </c>
      <c r="AM8" s="41" t="s">
        <v>45</v>
      </c>
      <c r="AN8" s="41">
        <v>2</v>
      </c>
    </row>
    <row r="9" spans="1:43" ht="28.5" customHeight="1" x14ac:dyDescent="0.3">
      <c r="E9" t="str">
        <f t="shared" si="1"/>
        <v>PreventivoManualOcasional</v>
      </c>
      <c r="F9" s="15" t="s">
        <v>28</v>
      </c>
      <c r="G9" s="15" t="s">
        <v>29</v>
      </c>
      <c r="H9" s="15" t="s">
        <v>32</v>
      </c>
      <c r="I9" s="15">
        <v>3</v>
      </c>
      <c r="J9" s="15" t="s">
        <v>55</v>
      </c>
      <c r="O9">
        <v>8</v>
      </c>
      <c r="P9" t="s">
        <v>58</v>
      </c>
      <c r="Q9">
        <v>2</v>
      </c>
      <c r="R9" t="str">
        <f t="shared" si="0"/>
        <v>Regular</v>
      </c>
      <c r="T9">
        <v>8</v>
      </c>
      <c r="U9" t="s">
        <v>35</v>
      </c>
      <c r="V9">
        <v>2</v>
      </c>
      <c r="Z9" s="45" t="s">
        <v>100</v>
      </c>
      <c r="AA9" t="s">
        <v>101</v>
      </c>
      <c r="AB9" s="45" t="s">
        <v>102</v>
      </c>
      <c r="AC9" t="s">
        <v>103</v>
      </c>
      <c r="AE9" s="288"/>
      <c r="AF9" s="32" t="s">
        <v>60</v>
      </c>
      <c r="AG9" s="34"/>
      <c r="AK9" s="41" t="s">
        <v>57</v>
      </c>
      <c r="AL9" s="41" t="s">
        <v>80</v>
      </c>
      <c r="AM9" s="41" t="s">
        <v>30</v>
      </c>
      <c r="AN9" s="41">
        <v>2</v>
      </c>
    </row>
    <row r="10" spans="1:43" ht="28.5" customHeight="1" x14ac:dyDescent="0.3">
      <c r="E10" t="str">
        <f t="shared" si="1"/>
        <v>CorrectivoManualOcasional</v>
      </c>
      <c r="F10" s="15" t="s">
        <v>31</v>
      </c>
      <c r="G10" s="15" t="s">
        <v>29</v>
      </c>
      <c r="H10" s="15" t="s">
        <v>32</v>
      </c>
      <c r="I10" s="15">
        <v>3</v>
      </c>
      <c r="J10" s="15" t="s">
        <v>55</v>
      </c>
      <c r="O10">
        <v>9</v>
      </c>
      <c r="P10" t="s">
        <v>58</v>
      </c>
      <c r="Q10">
        <v>2</v>
      </c>
      <c r="R10" t="str">
        <f t="shared" si="0"/>
        <v>Regular</v>
      </c>
      <c r="T10">
        <v>9</v>
      </c>
      <c r="U10" t="s">
        <v>35</v>
      </c>
      <c r="V10">
        <v>2</v>
      </c>
      <c r="Z10" s="45" t="s">
        <v>105</v>
      </c>
      <c r="AB10" s="45" t="s">
        <v>106</v>
      </c>
      <c r="AE10" s="289" t="s">
        <v>22</v>
      </c>
      <c r="AF10" s="35" t="s">
        <v>34</v>
      </c>
      <c r="AG10" s="36" t="s">
        <v>99</v>
      </c>
      <c r="AK10" s="41" t="s">
        <v>57</v>
      </c>
      <c r="AL10" s="41" t="s">
        <v>29</v>
      </c>
      <c r="AM10" s="41" t="s">
        <v>30</v>
      </c>
      <c r="AN10" s="41">
        <v>2</v>
      </c>
    </row>
    <row r="11" spans="1:43" ht="28.5" customHeight="1" x14ac:dyDescent="0.3">
      <c r="E11" t="str">
        <f t="shared" si="1"/>
        <v>DetectivoAutomáticoPermanente</v>
      </c>
      <c r="F11" s="17" t="s">
        <v>57</v>
      </c>
      <c r="G11" s="17" t="s">
        <v>34</v>
      </c>
      <c r="H11" s="17" t="s">
        <v>45</v>
      </c>
      <c r="I11" s="17">
        <v>2</v>
      </c>
      <c r="J11" s="17" t="s">
        <v>58</v>
      </c>
      <c r="O11">
        <v>10</v>
      </c>
      <c r="P11" t="s">
        <v>55</v>
      </c>
      <c r="Q11">
        <v>3</v>
      </c>
      <c r="R11" t="str">
        <f t="shared" si="0"/>
        <v>Bueno</v>
      </c>
      <c r="T11">
        <v>10</v>
      </c>
      <c r="U11" t="s">
        <v>48</v>
      </c>
      <c r="V11">
        <v>3</v>
      </c>
      <c r="Z11" s="45" t="s">
        <v>108</v>
      </c>
      <c r="AB11" s="45" t="s">
        <v>109</v>
      </c>
      <c r="AE11" s="289"/>
      <c r="AF11" s="35" t="s">
        <v>80</v>
      </c>
      <c r="AG11" s="36" t="s">
        <v>104</v>
      </c>
      <c r="AK11" s="42" t="s">
        <v>57</v>
      </c>
      <c r="AL11" s="42" t="s">
        <v>29</v>
      </c>
      <c r="AM11" s="42" t="s">
        <v>32</v>
      </c>
      <c r="AN11" s="42">
        <v>1</v>
      </c>
    </row>
    <row r="12" spans="1:43" ht="28.5" customHeight="1" x14ac:dyDescent="0.3">
      <c r="E12" t="str">
        <f t="shared" si="1"/>
        <v>DetectivoSemi automáticoPermanente</v>
      </c>
      <c r="F12" s="17" t="s">
        <v>57</v>
      </c>
      <c r="G12" s="17" t="s">
        <v>52</v>
      </c>
      <c r="H12" s="17" t="s">
        <v>45</v>
      </c>
      <c r="I12" s="17">
        <v>2</v>
      </c>
      <c r="J12" s="17" t="s">
        <v>58</v>
      </c>
      <c r="O12">
        <v>11</v>
      </c>
      <c r="P12" t="s">
        <v>55</v>
      </c>
      <c r="Q12">
        <v>3</v>
      </c>
      <c r="R12" t="str">
        <f t="shared" si="0"/>
        <v>Bueno</v>
      </c>
      <c r="T12">
        <v>11</v>
      </c>
      <c r="U12" t="s">
        <v>48</v>
      </c>
      <c r="V12">
        <v>3</v>
      </c>
      <c r="Z12" s="45" t="s">
        <v>110</v>
      </c>
      <c r="AB12" s="45" t="s">
        <v>111</v>
      </c>
      <c r="AE12" s="289"/>
      <c r="AF12" s="35" t="s">
        <v>29</v>
      </c>
      <c r="AG12" s="36" t="s">
        <v>107</v>
      </c>
      <c r="AK12" s="43" t="s">
        <v>112</v>
      </c>
      <c r="AL12" s="43" t="s">
        <v>112</v>
      </c>
      <c r="AM12" s="43" t="s">
        <v>112</v>
      </c>
      <c r="AN12" s="42">
        <v>0</v>
      </c>
    </row>
    <row r="13" spans="1:43" ht="28.5" customHeight="1" x14ac:dyDescent="0.3">
      <c r="E13" t="str">
        <f t="shared" si="1"/>
        <v>DetectivoManualPermanente</v>
      </c>
      <c r="F13" s="17" t="s">
        <v>57</v>
      </c>
      <c r="G13" s="17" t="s">
        <v>29</v>
      </c>
      <c r="H13" s="17" t="s">
        <v>45</v>
      </c>
      <c r="I13" s="17">
        <v>2</v>
      </c>
      <c r="J13" s="17" t="s">
        <v>58</v>
      </c>
      <c r="O13">
        <v>12</v>
      </c>
      <c r="P13" t="s">
        <v>55</v>
      </c>
      <c r="Q13">
        <v>3</v>
      </c>
      <c r="R13" t="str">
        <f t="shared" si="0"/>
        <v>Bueno</v>
      </c>
      <c r="T13">
        <v>12</v>
      </c>
      <c r="U13" t="s">
        <v>48</v>
      </c>
      <c r="V13">
        <v>3</v>
      </c>
      <c r="Z13" s="45" t="s">
        <v>113</v>
      </c>
      <c r="AB13" s="45" t="s">
        <v>114</v>
      </c>
      <c r="AE13" s="289"/>
      <c r="AF13" s="35" t="s">
        <v>60</v>
      </c>
      <c r="AG13" s="35"/>
    </row>
    <row r="14" spans="1:43" ht="28.5" customHeight="1" x14ac:dyDescent="0.3">
      <c r="E14" t="str">
        <f t="shared" si="1"/>
        <v>DetectivoAutomáticoPeriódica</v>
      </c>
      <c r="F14" s="17" t="s">
        <v>57</v>
      </c>
      <c r="G14" s="17" t="s">
        <v>34</v>
      </c>
      <c r="H14" s="17" t="s">
        <v>56</v>
      </c>
      <c r="I14" s="17">
        <v>2</v>
      </c>
      <c r="J14" s="17" t="s">
        <v>58</v>
      </c>
      <c r="O14">
        <v>13</v>
      </c>
      <c r="P14" t="s">
        <v>115</v>
      </c>
      <c r="Q14">
        <v>4</v>
      </c>
      <c r="R14" t="str">
        <f t="shared" si="0"/>
        <v>Muy bueno</v>
      </c>
      <c r="T14">
        <v>13</v>
      </c>
      <c r="U14" t="s">
        <v>44</v>
      </c>
      <c r="V14">
        <v>4</v>
      </c>
      <c r="Z14" s="45" t="s">
        <v>116</v>
      </c>
      <c r="AB14" s="45" t="s">
        <v>117</v>
      </c>
    </row>
    <row r="15" spans="1:43" ht="28.5" customHeight="1" x14ac:dyDescent="0.3">
      <c r="E15" t="str">
        <f t="shared" si="1"/>
        <v>DetectivoSemi automáticoPeriódica</v>
      </c>
      <c r="F15" s="17" t="s">
        <v>57</v>
      </c>
      <c r="G15" s="17" t="s">
        <v>52</v>
      </c>
      <c r="H15" s="17" t="s">
        <v>56</v>
      </c>
      <c r="I15" s="17">
        <v>2</v>
      </c>
      <c r="J15" s="17" t="s">
        <v>58</v>
      </c>
      <c r="O15">
        <v>14</v>
      </c>
      <c r="P15" t="s">
        <v>115</v>
      </c>
      <c r="Q15">
        <v>4</v>
      </c>
      <c r="R15" t="str">
        <f t="shared" si="0"/>
        <v>Muy bueno</v>
      </c>
      <c r="T15">
        <v>14</v>
      </c>
      <c r="U15" t="s">
        <v>44</v>
      </c>
      <c r="V15">
        <v>4</v>
      </c>
    </row>
    <row r="16" spans="1:43" ht="28.5" customHeight="1" x14ac:dyDescent="0.3">
      <c r="E16" t="str">
        <f t="shared" si="1"/>
        <v>DetectivoManualPeriódica</v>
      </c>
      <c r="F16" s="17" t="s">
        <v>57</v>
      </c>
      <c r="G16" s="17" t="s">
        <v>29</v>
      </c>
      <c r="H16" s="17" t="s">
        <v>56</v>
      </c>
      <c r="I16" s="17">
        <v>2</v>
      </c>
      <c r="J16" s="17" t="s">
        <v>58</v>
      </c>
      <c r="O16">
        <v>15</v>
      </c>
      <c r="P16" t="s">
        <v>115</v>
      </c>
      <c r="Q16">
        <v>4</v>
      </c>
      <c r="R16" t="str">
        <f t="shared" si="0"/>
        <v>Muy bueno</v>
      </c>
      <c r="T16">
        <v>15</v>
      </c>
      <c r="U16" t="s">
        <v>44</v>
      </c>
      <c r="V16">
        <v>4</v>
      </c>
    </row>
    <row r="17" spans="5:22" ht="28.5" customHeight="1" thickBot="1" x14ac:dyDescent="0.35">
      <c r="E17" t="str">
        <f t="shared" si="1"/>
        <v>DetectivoManualOcasional</v>
      </c>
      <c r="F17" s="16" t="s">
        <v>57</v>
      </c>
      <c r="G17" s="16" t="s">
        <v>29</v>
      </c>
      <c r="H17" s="16" t="s">
        <v>32</v>
      </c>
      <c r="I17" s="16">
        <v>1</v>
      </c>
      <c r="J17" s="16" t="s">
        <v>59</v>
      </c>
      <c r="O17">
        <v>16</v>
      </c>
      <c r="P17" t="s">
        <v>115</v>
      </c>
      <c r="Q17">
        <v>4</v>
      </c>
      <c r="R17" t="str">
        <f t="shared" si="0"/>
        <v>Muy bueno</v>
      </c>
      <c r="T17">
        <v>16</v>
      </c>
      <c r="U17" t="s">
        <v>44</v>
      </c>
      <c r="V17">
        <v>4</v>
      </c>
    </row>
    <row r="18" spans="5:22" ht="28.5" customHeight="1" x14ac:dyDescent="0.3">
      <c r="E18" t="str">
        <f t="shared" si="1"/>
        <v>PreventivoSemi automáticoPermanente</v>
      </c>
      <c r="F18" t="s">
        <v>28</v>
      </c>
      <c r="G18" t="s">
        <v>52</v>
      </c>
      <c r="H18" t="s">
        <v>45</v>
      </c>
      <c r="I18" s="118">
        <v>4</v>
      </c>
      <c r="J18" s="119" t="s">
        <v>49</v>
      </c>
      <c r="K18" s="1" t="s">
        <v>139</v>
      </c>
      <c r="O18">
        <v>17</v>
      </c>
      <c r="P18" t="s">
        <v>46</v>
      </c>
      <c r="Q18">
        <v>5</v>
      </c>
      <c r="R18" t="str">
        <f t="shared" si="0"/>
        <v>Óptimo</v>
      </c>
      <c r="T18">
        <v>17</v>
      </c>
      <c r="U18" t="s">
        <v>33</v>
      </c>
      <c r="V18">
        <v>5</v>
      </c>
    </row>
    <row r="19" spans="5:22" ht="28.5" customHeight="1" x14ac:dyDescent="0.3">
      <c r="E19" t="str">
        <f t="shared" si="1"/>
        <v>PreventivoAutomáticoPeriódica</v>
      </c>
      <c r="F19" t="s">
        <v>28</v>
      </c>
      <c r="G19" t="s">
        <v>34</v>
      </c>
      <c r="H19" t="s">
        <v>56</v>
      </c>
      <c r="I19" s="53">
        <v>4</v>
      </c>
      <c r="J19" s="86" t="s">
        <v>49</v>
      </c>
      <c r="K19" s="1" t="s">
        <v>139</v>
      </c>
      <c r="O19">
        <v>18</v>
      </c>
      <c r="P19" t="s">
        <v>46</v>
      </c>
      <c r="Q19">
        <v>5</v>
      </c>
      <c r="R19" t="str">
        <f t="shared" si="0"/>
        <v>Óptimo</v>
      </c>
      <c r="T19">
        <v>18</v>
      </c>
      <c r="U19" t="s">
        <v>33</v>
      </c>
      <c r="V19">
        <v>5</v>
      </c>
    </row>
    <row r="20" spans="5:22" ht="28.5" customHeight="1" x14ac:dyDescent="0.3">
      <c r="E20" t="str">
        <f t="shared" si="1"/>
        <v>PreventivoSemi automáticoPeriódica</v>
      </c>
      <c r="F20" t="s">
        <v>28</v>
      </c>
      <c r="G20" t="s">
        <v>52</v>
      </c>
      <c r="H20" t="s">
        <v>56</v>
      </c>
      <c r="I20" s="69">
        <v>3</v>
      </c>
      <c r="J20" s="85" t="s">
        <v>55</v>
      </c>
      <c r="K20" s="1" t="s">
        <v>139</v>
      </c>
      <c r="O20">
        <v>19</v>
      </c>
      <c r="P20" t="s">
        <v>46</v>
      </c>
      <c r="Q20">
        <v>5</v>
      </c>
      <c r="R20" t="str">
        <f t="shared" si="0"/>
        <v>Óptimo</v>
      </c>
      <c r="T20">
        <v>19</v>
      </c>
      <c r="U20" t="s">
        <v>33</v>
      </c>
      <c r="V20">
        <v>5</v>
      </c>
    </row>
    <row r="21" spans="5:22" ht="28.5" customHeight="1" x14ac:dyDescent="0.3">
      <c r="E21" t="str">
        <f t="shared" si="1"/>
        <v>CorrectivoAutomáticoPeriódica</v>
      </c>
      <c r="F21" t="s">
        <v>31</v>
      </c>
      <c r="G21" t="s">
        <v>34</v>
      </c>
      <c r="H21" t="s">
        <v>56</v>
      </c>
      <c r="I21" s="69">
        <v>3</v>
      </c>
      <c r="J21" s="85" t="s">
        <v>55</v>
      </c>
      <c r="K21" s="1" t="s">
        <v>139</v>
      </c>
      <c r="O21">
        <v>20</v>
      </c>
      <c r="P21" t="s">
        <v>46</v>
      </c>
      <c r="Q21">
        <v>5</v>
      </c>
      <c r="R21" t="str">
        <f t="shared" si="0"/>
        <v>Óptimo</v>
      </c>
      <c r="T21">
        <v>20</v>
      </c>
      <c r="U21" t="s">
        <v>33</v>
      </c>
      <c r="V21">
        <v>5</v>
      </c>
    </row>
    <row r="22" spans="5:22" ht="28.5" customHeight="1" x14ac:dyDescent="0.3">
      <c r="E22" t="str">
        <f t="shared" si="1"/>
        <v>CorrectivoSemi automáticoPeriódica</v>
      </c>
      <c r="F22" t="s">
        <v>31</v>
      </c>
      <c r="G22" t="s">
        <v>52</v>
      </c>
      <c r="H22" t="s">
        <v>56</v>
      </c>
      <c r="I22" s="69">
        <v>3</v>
      </c>
      <c r="J22" s="85" t="s">
        <v>55</v>
      </c>
      <c r="K22" s="1" t="s">
        <v>139</v>
      </c>
      <c r="O22">
        <v>21</v>
      </c>
      <c r="P22" t="s">
        <v>46</v>
      </c>
      <c r="Q22">
        <v>5</v>
      </c>
      <c r="R22" t="str">
        <f t="shared" si="0"/>
        <v>Óptimo</v>
      </c>
      <c r="T22">
        <v>21</v>
      </c>
      <c r="U22" t="s">
        <v>33</v>
      </c>
      <c r="V22">
        <v>5</v>
      </c>
    </row>
    <row r="23" spans="5:22" ht="28.5" customHeight="1" thickBot="1" x14ac:dyDescent="0.35">
      <c r="E23" t="str">
        <f t="shared" si="1"/>
        <v>PreventivoAutomáticoOcasional</v>
      </c>
      <c r="F23" t="s">
        <v>28</v>
      </c>
      <c r="G23" t="s">
        <v>34</v>
      </c>
      <c r="H23" t="s">
        <v>32</v>
      </c>
      <c r="I23" s="131">
        <v>2</v>
      </c>
      <c r="J23" s="132" t="s">
        <v>140</v>
      </c>
      <c r="K23" s="1" t="s">
        <v>139</v>
      </c>
      <c r="O23">
        <v>22</v>
      </c>
      <c r="P23" t="s">
        <v>46</v>
      </c>
      <c r="Q23">
        <v>5</v>
      </c>
      <c r="R23" t="str">
        <f t="shared" si="0"/>
        <v>Óptimo</v>
      </c>
      <c r="T23">
        <v>22</v>
      </c>
      <c r="U23" t="s">
        <v>33</v>
      </c>
      <c r="V23">
        <v>5</v>
      </c>
    </row>
    <row r="24" spans="5:22" ht="28.5" customHeight="1" x14ac:dyDescent="0.3">
      <c r="E24" t="str">
        <f t="shared" si="1"/>
        <v>PreventivoSemi automáticoOcasional</v>
      </c>
      <c r="F24" t="s">
        <v>28</v>
      </c>
      <c r="G24" t="s">
        <v>52</v>
      </c>
      <c r="H24" t="s">
        <v>32</v>
      </c>
      <c r="I24" s="129">
        <v>1</v>
      </c>
      <c r="J24" s="130" t="s">
        <v>59</v>
      </c>
      <c r="K24" s="1" t="s">
        <v>139</v>
      </c>
      <c r="O24">
        <v>23</v>
      </c>
      <c r="P24" t="s">
        <v>46</v>
      </c>
      <c r="Q24">
        <v>5</v>
      </c>
      <c r="R24" t="str">
        <f t="shared" si="0"/>
        <v>Óptimo</v>
      </c>
      <c r="T24">
        <v>23</v>
      </c>
      <c r="U24" t="s">
        <v>33</v>
      </c>
      <c r="V24">
        <v>5</v>
      </c>
    </row>
    <row r="25" spans="5:22" ht="28.5" customHeight="1" x14ac:dyDescent="0.3">
      <c r="E25" t="str">
        <f t="shared" si="1"/>
        <v>CorrectivoAutomáticoOcasional</v>
      </c>
      <c r="F25" t="s">
        <v>31</v>
      </c>
      <c r="G25" t="s">
        <v>34</v>
      </c>
      <c r="H25" t="s">
        <v>32</v>
      </c>
      <c r="I25" s="98">
        <v>2</v>
      </c>
      <c r="J25" s="121" t="s">
        <v>58</v>
      </c>
      <c r="K25" s="1" t="s">
        <v>139</v>
      </c>
      <c r="O25">
        <v>24</v>
      </c>
      <c r="P25" t="s">
        <v>46</v>
      </c>
      <c r="Q25">
        <v>5</v>
      </c>
      <c r="R25" t="str">
        <f t="shared" si="0"/>
        <v>Óptimo</v>
      </c>
      <c r="T25">
        <v>24</v>
      </c>
      <c r="U25" t="s">
        <v>33</v>
      </c>
      <c r="V25">
        <v>5</v>
      </c>
    </row>
    <row r="26" spans="5:22" ht="28.5" customHeight="1" x14ac:dyDescent="0.3">
      <c r="E26" t="str">
        <f t="shared" si="1"/>
        <v>CorrectivoSemi automáticoOcasional</v>
      </c>
      <c r="F26" t="s">
        <v>31</v>
      </c>
      <c r="G26" t="s">
        <v>52</v>
      </c>
      <c r="H26" t="s">
        <v>32</v>
      </c>
      <c r="I26" s="98">
        <v>2</v>
      </c>
      <c r="J26" s="121" t="s">
        <v>58</v>
      </c>
      <c r="K26" s="1" t="s">
        <v>139</v>
      </c>
      <c r="O26">
        <v>25</v>
      </c>
      <c r="P26" t="s">
        <v>46</v>
      </c>
      <c r="Q26">
        <v>5</v>
      </c>
      <c r="R26" t="str">
        <f t="shared" si="0"/>
        <v>Óptimo</v>
      </c>
      <c r="T26">
        <v>25</v>
      </c>
      <c r="U26" t="s">
        <v>33</v>
      </c>
      <c r="V26">
        <v>5</v>
      </c>
    </row>
    <row r="27" spans="5:22" ht="28.5" customHeight="1" thickBot="1" x14ac:dyDescent="0.35">
      <c r="E27" t="str">
        <f t="shared" si="1"/>
        <v>DetectivoAutomáticoOcasional</v>
      </c>
      <c r="F27" t="s">
        <v>57</v>
      </c>
      <c r="G27" t="s">
        <v>34</v>
      </c>
      <c r="H27" t="s">
        <v>32</v>
      </c>
      <c r="I27" s="128">
        <v>1</v>
      </c>
      <c r="J27" s="127" t="s">
        <v>59</v>
      </c>
      <c r="K27" s="1" t="s">
        <v>139</v>
      </c>
    </row>
    <row r="28" spans="5:22" ht="28.5" customHeight="1" thickBot="1" x14ac:dyDescent="0.35">
      <c r="E28" t="str">
        <f t="shared" si="1"/>
        <v>DetectivoSemi automáticoOcasional</v>
      </c>
      <c r="F28" t="s">
        <v>57</v>
      </c>
      <c r="G28" t="s">
        <v>52</v>
      </c>
      <c r="H28" t="s">
        <v>32</v>
      </c>
      <c r="I28" s="128">
        <v>1</v>
      </c>
      <c r="J28" s="127" t="s">
        <v>59</v>
      </c>
      <c r="K28" s="1" t="s">
        <v>139</v>
      </c>
    </row>
    <row r="29" spans="5:22" ht="28.5" customHeight="1" thickBot="1" x14ac:dyDescent="0.35">
      <c r="E29" t="str">
        <f t="shared" si="1"/>
        <v>No determinadoNo determinadoNo determinado</v>
      </c>
      <c r="F29" t="s">
        <v>60</v>
      </c>
      <c r="G29" t="s">
        <v>60</v>
      </c>
      <c r="H29" t="s">
        <v>60</v>
      </c>
      <c r="I29" s="126">
        <v>1</v>
      </c>
      <c r="J29" s="127" t="s">
        <v>59</v>
      </c>
      <c r="K29" s="133" t="s">
        <v>141</v>
      </c>
    </row>
    <row r="30" spans="5:22" ht="28.5" customHeight="1" x14ac:dyDescent="0.3">
      <c r="I30" s="52"/>
      <c r="J30" s="52"/>
    </row>
    <row r="31" spans="5:22" ht="28.5" customHeight="1" x14ac:dyDescent="0.3">
      <c r="F31" t="s">
        <v>118</v>
      </c>
      <c r="G31" t="s">
        <v>119</v>
      </c>
      <c r="H31" t="s">
        <v>120</v>
      </c>
      <c r="I31" t="s">
        <v>20</v>
      </c>
    </row>
    <row r="32" spans="5:22" ht="28.5" customHeight="1" x14ac:dyDescent="0.3">
      <c r="F32" s="295" t="s">
        <v>21</v>
      </c>
      <c r="G32" s="53" t="s">
        <v>121</v>
      </c>
      <c r="H32" s="47">
        <v>3</v>
      </c>
      <c r="I32" s="51" t="s">
        <v>122</v>
      </c>
    </row>
    <row r="33" spans="6:9" ht="28.5" customHeight="1" x14ac:dyDescent="0.3">
      <c r="F33" s="296"/>
      <c r="G33" s="47" t="s">
        <v>31</v>
      </c>
      <c r="H33" s="47">
        <v>2</v>
      </c>
      <c r="I33" s="51" t="s">
        <v>123</v>
      </c>
    </row>
    <row r="34" spans="6:9" ht="28.5" customHeight="1" x14ac:dyDescent="0.3">
      <c r="F34" s="296"/>
      <c r="G34" s="47" t="s">
        <v>57</v>
      </c>
      <c r="H34" s="47">
        <v>1</v>
      </c>
      <c r="I34" s="51" t="s">
        <v>124</v>
      </c>
    </row>
    <row r="35" spans="6:9" ht="28.5" customHeight="1" x14ac:dyDescent="0.3">
      <c r="F35" s="297"/>
      <c r="G35" s="47" t="s">
        <v>60</v>
      </c>
      <c r="H35" s="47">
        <v>0</v>
      </c>
      <c r="I35" s="51" t="s">
        <v>60</v>
      </c>
    </row>
    <row r="36" spans="6:9" ht="28.5" customHeight="1" x14ac:dyDescent="0.3">
      <c r="F36" s="295" t="s">
        <v>22</v>
      </c>
      <c r="G36" s="53" t="s">
        <v>34</v>
      </c>
      <c r="H36" s="47">
        <v>3</v>
      </c>
      <c r="I36" s="51" t="s">
        <v>99</v>
      </c>
    </row>
    <row r="37" spans="6:9" ht="28.5" customHeight="1" x14ac:dyDescent="0.3">
      <c r="F37" s="296"/>
      <c r="G37" s="53" t="s">
        <v>80</v>
      </c>
      <c r="H37" s="47">
        <v>2</v>
      </c>
      <c r="I37" s="51" t="s">
        <v>104</v>
      </c>
    </row>
    <row r="38" spans="6:9" ht="28.5" customHeight="1" x14ac:dyDescent="0.3">
      <c r="F38" s="296"/>
      <c r="G38" s="53" t="s">
        <v>29</v>
      </c>
      <c r="H38" s="47">
        <v>1</v>
      </c>
      <c r="I38" s="51" t="s">
        <v>107</v>
      </c>
    </row>
    <row r="39" spans="6:9" ht="28.5" customHeight="1" x14ac:dyDescent="0.3">
      <c r="F39" s="297"/>
      <c r="G39" s="47" t="s">
        <v>60</v>
      </c>
      <c r="H39" s="47">
        <v>0</v>
      </c>
      <c r="I39" s="51" t="s">
        <v>60</v>
      </c>
    </row>
    <row r="40" spans="6:9" ht="28.5" customHeight="1" x14ac:dyDescent="0.3">
      <c r="F40" s="295" t="s">
        <v>23</v>
      </c>
      <c r="G40" s="53" t="s">
        <v>45</v>
      </c>
      <c r="H40" s="47">
        <v>3</v>
      </c>
      <c r="I40" s="51" t="s">
        <v>92</v>
      </c>
    </row>
    <row r="41" spans="6:9" ht="28.5" customHeight="1" x14ac:dyDescent="0.3">
      <c r="F41" s="296"/>
      <c r="G41" s="53" t="s">
        <v>30</v>
      </c>
      <c r="H41" s="47">
        <v>2</v>
      </c>
      <c r="I41" s="51" t="s">
        <v>97</v>
      </c>
    </row>
    <row r="42" spans="6:9" ht="28.5" customHeight="1" x14ac:dyDescent="0.3">
      <c r="F42" s="296"/>
      <c r="G42" s="47" t="s">
        <v>32</v>
      </c>
      <c r="H42" s="47">
        <v>1</v>
      </c>
      <c r="I42" s="51" t="s">
        <v>98</v>
      </c>
    </row>
    <row r="43" spans="6:9" ht="28.5" customHeight="1" x14ac:dyDescent="0.3">
      <c r="F43" s="297"/>
      <c r="G43" s="47" t="s">
        <v>60</v>
      </c>
      <c r="H43" s="47">
        <v>0</v>
      </c>
      <c r="I43" s="51" t="s">
        <v>60</v>
      </c>
    </row>
    <row r="53" spans="6:7" ht="28.5" customHeight="1" x14ac:dyDescent="0.3">
      <c r="F53" t="s">
        <v>63</v>
      </c>
    </row>
    <row r="54" spans="6:7" ht="28.5" customHeight="1" x14ac:dyDescent="0.3">
      <c r="F54" t="s">
        <v>46</v>
      </c>
      <c r="G54">
        <v>5</v>
      </c>
    </row>
    <row r="55" spans="6:7" ht="28.5" customHeight="1" x14ac:dyDescent="0.3">
      <c r="F55" t="s">
        <v>115</v>
      </c>
      <c r="G55">
        <v>4</v>
      </c>
    </row>
    <row r="56" spans="6:7" ht="28.5" customHeight="1" x14ac:dyDescent="0.3">
      <c r="F56" t="s">
        <v>55</v>
      </c>
      <c r="G56">
        <v>3</v>
      </c>
    </row>
    <row r="57" spans="6:7" ht="28.5" customHeight="1" x14ac:dyDescent="0.3">
      <c r="F57" t="s">
        <v>58</v>
      </c>
      <c r="G57">
        <v>2</v>
      </c>
    </row>
    <row r="58" spans="6:7" ht="28.5" customHeight="1" x14ac:dyDescent="0.3">
      <c r="F58" t="s">
        <v>59</v>
      </c>
      <c r="G58">
        <v>1</v>
      </c>
    </row>
    <row r="59" spans="6:7" ht="28.5" customHeight="1" x14ac:dyDescent="0.3">
      <c r="F59" t="s">
        <v>59</v>
      </c>
      <c r="G59">
        <v>0</v>
      </c>
    </row>
  </sheetData>
  <autoFilter ref="E1:J29" xr:uid="{6800176E-0296-457A-BD78-830F2D092DF7}"/>
  <mergeCells count="6">
    <mergeCell ref="F32:F35"/>
    <mergeCell ref="F40:F43"/>
    <mergeCell ref="F36:F39"/>
    <mergeCell ref="AE2:AE5"/>
    <mergeCell ref="AE6:AE9"/>
    <mergeCell ref="AE10:AE13"/>
  </mergeCells>
  <phoneticPr fontId="3" type="noConversion"/>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1B78-4A7B-4650-9E45-C1D825D64622}">
  <dimension ref="C25:P35"/>
  <sheetViews>
    <sheetView showGridLines="0" topLeftCell="B1" workbookViewId="0">
      <selection activeCell="K27" sqref="K27"/>
    </sheetView>
  </sheetViews>
  <sheetFormatPr baseColWidth="10" defaultColWidth="11.44140625" defaultRowHeight="14.4" x14ac:dyDescent="0.3"/>
  <cols>
    <col min="14" max="14" width="20" customWidth="1"/>
    <col min="15" max="15" width="19.109375" customWidth="1"/>
    <col min="16" max="16" width="21.33203125" customWidth="1"/>
  </cols>
  <sheetData>
    <row r="25" spans="14:16" x14ac:dyDescent="0.3">
      <c r="N25" s="49" t="s">
        <v>125</v>
      </c>
      <c r="O25" s="49" t="s">
        <v>126</v>
      </c>
      <c r="P25" s="49" t="s">
        <v>38</v>
      </c>
    </row>
    <row r="26" spans="14:16" x14ac:dyDescent="0.3">
      <c r="N26" s="48" t="s">
        <v>127</v>
      </c>
      <c r="O26" s="47" t="s">
        <v>26</v>
      </c>
      <c r="P26" s="47">
        <v>1</v>
      </c>
    </row>
    <row r="27" spans="14:16" x14ac:dyDescent="0.3">
      <c r="N27" s="48" t="s">
        <v>128</v>
      </c>
      <c r="O27" s="47" t="s">
        <v>35</v>
      </c>
      <c r="P27" s="47">
        <v>2</v>
      </c>
    </row>
    <row r="28" spans="14:16" x14ac:dyDescent="0.3">
      <c r="N28" s="48" t="s">
        <v>129</v>
      </c>
      <c r="O28" s="47" t="s">
        <v>48</v>
      </c>
      <c r="P28" s="47">
        <v>3</v>
      </c>
    </row>
    <row r="29" spans="14:16" x14ac:dyDescent="0.3">
      <c r="N29" s="48" t="s">
        <v>130</v>
      </c>
      <c r="O29" s="47" t="s">
        <v>44</v>
      </c>
      <c r="P29" s="47">
        <v>4</v>
      </c>
    </row>
    <row r="30" spans="14:16" x14ac:dyDescent="0.3">
      <c r="N30" s="48" t="s">
        <v>131</v>
      </c>
      <c r="O30" s="47" t="s">
        <v>33</v>
      </c>
      <c r="P30" s="47">
        <v>5</v>
      </c>
    </row>
    <row r="31" spans="14:16" x14ac:dyDescent="0.3">
      <c r="N31" s="47"/>
      <c r="O31" s="47"/>
      <c r="P31" s="47"/>
    </row>
    <row r="35" spans="3:3" x14ac:dyDescent="0.3">
      <c r="C35"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A088-49AF-46C9-AB81-20EE124E0F16}">
  <sheetPr codeName="Sheet5"/>
  <dimension ref="A1:E1"/>
  <sheetViews>
    <sheetView workbookViewId="0">
      <selection activeCell="G11" sqref="G11"/>
    </sheetView>
  </sheetViews>
  <sheetFormatPr baseColWidth="10" defaultColWidth="8.88671875" defaultRowHeight="14.4" x14ac:dyDescent="0.3"/>
  <cols>
    <col min="1" max="1" width="7.5546875" bestFit="1" customWidth="1"/>
    <col min="2" max="2" width="6.5546875" bestFit="1" customWidth="1"/>
    <col min="3" max="3" width="11.44140625" bestFit="1" customWidth="1"/>
    <col min="4" max="4" width="10.5546875" bestFit="1" customWidth="1"/>
    <col min="5" max="5" width="9.5546875" bestFit="1" customWidth="1"/>
  </cols>
  <sheetData>
    <row r="1" spans="1:5" x14ac:dyDescent="0.3">
      <c r="A1" t="s">
        <v>132</v>
      </c>
      <c r="B1" t="s">
        <v>133</v>
      </c>
      <c r="C1" t="s">
        <v>134</v>
      </c>
      <c r="D1" t="s">
        <v>135</v>
      </c>
      <c r="E1"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MATRIZ DE RIESGO</vt:lpstr>
      <vt:lpstr>Criterios</vt:lpstr>
      <vt:lpstr>BD</vt:lpstr>
      <vt:lpstr>Mapa severidad del Riesgo</vt:lpstr>
      <vt:lpstr>Plan de accion</vt:lpstr>
      <vt:lpstr>'MATRIZ DE RIESGO'!Área_de_impresión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Mejia</dc:creator>
  <cp:keywords/>
  <dc:description/>
  <cp:lastModifiedBy>Alonso Arce Zárate</cp:lastModifiedBy>
  <cp:revision/>
  <dcterms:created xsi:type="dcterms:W3CDTF">2022-08-18T20:56:05Z</dcterms:created>
  <dcterms:modified xsi:type="dcterms:W3CDTF">2025-04-10T14:21:24Z</dcterms:modified>
  <cp:category/>
  <cp:contentStatus/>
</cp:coreProperties>
</file>